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11445" tabRatio="599" activeTab="0"/>
  </bookViews>
  <sheets>
    <sheet name="Лист1" sheetId="1" r:id="rId1"/>
    <sheet name="кек" sheetId="2" state="hidden" r:id="rId2"/>
  </sheets>
  <definedNames>
    <definedName name="_xlnm.Print_Titles" localSheetId="0">'Лист1'!$7:$9</definedName>
    <definedName name="_xlnm.Print_Area" localSheetId="0">'Лист1'!$A$1:$L$87</definedName>
  </definedNames>
  <calcPr fullCalcOnLoad="1"/>
</workbook>
</file>

<file path=xl/sharedStrings.xml><?xml version="1.0" encoding="utf-8"?>
<sst xmlns="http://schemas.openxmlformats.org/spreadsheetml/2006/main" count="149" uniqueCount="139">
  <si>
    <t>Найменування показників</t>
  </si>
  <si>
    <t>Загальний фонд</t>
  </si>
  <si>
    <t>Спеціальний фонд</t>
  </si>
  <si>
    <t>Всього обласний бюджет</t>
  </si>
  <si>
    <t>ДОХОДИ</t>
  </si>
  <si>
    <t>Разом доходів</t>
  </si>
  <si>
    <t>Перевищення доходів над видатками</t>
  </si>
  <si>
    <t>у %% до плану</t>
  </si>
  <si>
    <t>план на 2005 рік з урахуванням внесених змін</t>
  </si>
  <si>
    <t>виконано за 2005 рік</t>
  </si>
  <si>
    <r>
      <t xml:space="preserve">Аналіз видатків загального фонду </t>
    </r>
    <r>
      <rPr>
        <b/>
        <sz val="12"/>
        <color indexed="56"/>
        <rFont val="Arial Cyr"/>
        <family val="2"/>
      </rPr>
      <t>обласного бюджету</t>
    </r>
    <r>
      <rPr>
        <b/>
        <sz val="12"/>
        <rFont val="Arial Cyr"/>
        <family val="2"/>
      </rPr>
      <t xml:space="preserve"> за економічною класифікацією за  2005 рік</t>
    </r>
  </si>
  <si>
    <t>тис.грн.</t>
  </si>
  <si>
    <t>Поточні видатки</t>
  </si>
  <si>
    <t>Видатки на товари та послуги</t>
  </si>
  <si>
    <t>Оплата праці працівників бюджетних установ</t>
  </si>
  <si>
    <t>Нарахування на заробітну плату</t>
  </si>
  <si>
    <t>Придбання предметів постачання і матеріалів</t>
  </si>
  <si>
    <t xml:space="preserve"> у тому числі</t>
  </si>
  <si>
    <t>медикаменти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</si>
  <si>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</si>
  <si>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</si>
  <si>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</si>
  <si>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</si>
  <si>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</si>
  <si>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</si>
  <si>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</si>
  <si>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</t>
  </si>
  <si>
    <t>Оплата інших видів енергоносіїв</t>
  </si>
  <si>
    <t>Дослідження і розробки,державні програми</t>
  </si>
  <si>
    <t xml:space="preserve">Виплата процентів </t>
  </si>
  <si>
    <t>Субсидії та поточні трансфертні виплати</t>
  </si>
  <si>
    <t>з них:Трансферти підприємствам</t>
  </si>
  <si>
    <t>Трансферти органам держуправління інших рівнів</t>
  </si>
  <si>
    <t>Трансферти населенню</t>
  </si>
  <si>
    <t>Капітальні видатки</t>
  </si>
  <si>
    <t>Придбання основного капіталу</t>
  </si>
  <si>
    <t>Придбання обладнання</t>
  </si>
  <si>
    <t>Капітальне будівництво</t>
  </si>
  <si>
    <t>Капітальний ремонт</t>
  </si>
  <si>
    <t>Реконструкція та реставрація</t>
  </si>
  <si>
    <t>Придбання землі та нематеріальних активів</t>
  </si>
  <si>
    <t>Капітальні трансферти</t>
  </si>
  <si>
    <t>Нерозподілені видатки</t>
  </si>
  <si>
    <t>Кредитування з вирахуванням погашення</t>
  </si>
  <si>
    <t>Всього видатків</t>
  </si>
  <si>
    <t>грн.</t>
  </si>
  <si>
    <t>Дотаціі</t>
  </si>
  <si>
    <t xml:space="preserve">Надходження від відчуження майна, що знаходиться у комунальній власності </t>
  </si>
  <si>
    <t>Податок на прибуток підприємств коммунальної власності</t>
  </si>
  <si>
    <t>Надходження коштів від Державного фонду дорогоцінних металів</t>
  </si>
  <si>
    <t xml:space="preserve">Надходження від продажу земельних ділянок </t>
  </si>
  <si>
    <t>ЗВІТ</t>
  </si>
  <si>
    <t>Всього без урахування трансфертів</t>
  </si>
  <si>
    <t>ККД</t>
  </si>
  <si>
    <t>у %% до</t>
  </si>
  <si>
    <t>Податкові надходження</t>
  </si>
  <si>
    <t>Податки на доходи, податки на прибуток,     податки на збільшення ринкової вартості</t>
  </si>
  <si>
    <t>Місцеві податки і збори</t>
  </si>
  <si>
    <t>Інші податки та збори </t>
  </si>
  <si>
    <t xml:space="preserve">Екологічний податок  </t>
  </si>
  <si>
    <t>Збір за забруднення навколишнього природного середовища  </t>
  </si>
  <si>
    <t>Неподаткові надходження</t>
  </si>
  <si>
    <t>Доходи від власності та підприємницької діяльності  </t>
  </si>
  <si>
    <t>Адміністративні збори та платежі, доходи від некомерційної господарської діяльності </t>
  </si>
  <si>
    <t>Інші неподаткові надходження  </t>
  </si>
  <si>
    <t>Доходи від операцій з капіталом</t>
  </si>
  <si>
    <t>Власні надходження бюджетних установ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</si>
  <si>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</si>
  <si>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</si>
  <si>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</si>
  <si>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Інші субвенції </t>
  </si>
  <si>
    <t>Адміністративні штрафи та інші санкції </t>
  </si>
  <si>
    <t>Державне управління</t>
  </si>
  <si>
    <t>Освіта</t>
  </si>
  <si>
    <t>Охорона здоров`я</t>
  </si>
  <si>
    <t>Соціальний захист та соціальне забезпечення</t>
  </si>
  <si>
    <t>Житлово-комунальне господарство</t>
  </si>
  <si>
    <t>Кап.ремонт жилфонда місцевих органів влади</t>
  </si>
  <si>
    <t>Водопровідно-каналізаційне господарство</t>
  </si>
  <si>
    <t>Теплові мережі</t>
  </si>
  <si>
    <t>Благоустрій міст, сіл, селищ</t>
  </si>
  <si>
    <t>Комбінати комунальних підприємств, районні виробничі об'єднання та інші підприємства, установи та організації житлово-комунального господарства</t>
  </si>
  <si>
    <t>Культура і мистецтво</t>
  </si>
  <si>
    <t>Засоби масової інформації</t>
  </si>
  <si>
    <t>Фізична культура і спорт</t>
  </si>
  <si>
    <t>Транспорт,  дорожнє господарство, зв`язок, телекомунікації та інформатика</t>
  </si>
  <si>
    <t>Компенсаційні  виплати на пільговий проїзд автомобільним транспортом окремим категоріям громадян</t>
  </si>
  <si>
    <t>Компенсаційні виплати на пільговий проїзд електро-транспортом окремим категоріям громадян</t>
  </si>
  <si>
    <t>Інші заходи у сфері електротранспорту</t>
  </si>
  <si>
    <t>Видатки на проведення робіт, пов'язаних із будівництвом, реконструкцією, ремонтом та утриманням автодоріг</t>
  </si>
  <si>
    <t>Охорона навколишнього природного середовища та ядерна безпека</t>
  </si>
  <si>
    <t>Охорона та раціональне використання природних ресурсів</t>
  </si>
  <si>
    <t>Ліквідація іншого забруднення навколишнього природного середовища</t>
  </si>
  <si>
    <t>Інші  природоохоронні заходи</t>
  </si>
  <si>
    <t>Разом видатків</t>
  </si>
  <si>
    <t>ВИДАТКИ</t>
  </si>
  <si>
    <t>Землеустрій</t>
  </si>
  <si>
    <t>Єдиний податок</t>
  </si>
  <si>
    <t>Видатки, не віднесені до основних груп</t>
  </si>
  <si>
    <t>Додаток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</si>
  <si>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</si>
  <si>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</si>
  <si>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Податок на майно</t>
  </si>
  <si>
    <t>Податок на нерухоме майно</t>
  </si>
  <si>
    <t>Плата за землю</t>
  </si>
  <si>
    <t>Транспортний податок</t>
  </si>
  <si>
    <t>Туристичний збір</t>
  </si>
  <si>
    <t>Збір за провадження деяких видів підприємницької діяльності, що справлявся до 1 січня 2015 року</t>
  </si>
  <si>
    <t>Державне мито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</si>
  <si>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</si>
  <si>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</si>
  <si>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</si>
  <si>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Податок та збір на доходи фізичних осіб</t>
  </si>
  <si>
    <t>Додаткова дотація з державного бюджету на вирівнювання фінансової забезпеченості місцевих бюджетів/ Cтабілізаційна дотація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</si>
  <si>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</si>
  <si>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 та рідкого побутового палива, послуг тепло-,водопостачання та водовідведення, квартирної плати, вивізення побутового сміття та рідких нечистот), на компенсацію втрати частини доходу у зв"язку з відміною податку з власників транспортних засобів та інших самохідних машин і механізімів та відповідним збільшенням ставок акцизного податку з пального і на компенсацію за пільговий проїзд окремих категорій громодян</t>
  </si>
  <si>
    <r>
      <t xml:space="preserve">   про виконання міського бюджету м. Лисичанська за</t>
    </r>
    <r>
      <rPr>
        <b/>
        <sz val="16"/>
        <rFont val="Arial Cyr"/>
        <family val="0"/>
      </rPr>
      <t xml:space="preserve"> І квартал</t>
    </r>
    <r>
      <rPr>
        <b/>
        <sz val="12"/>
        <rFont val="Arial Cyr"/>
        <family val="2"/>
      </rPr>
      <t xml:space="preserve"> </t>
    </r>
    <r>
      <rPr>
        <b/>
        <sz val="16"/>
        <rFont val="Arial Cyr"/>
        <family val="2"/>
      </rPr>
      <t xml:space="preserve"> 2016 року</t>
    </r>
  </si>
  <si>
    <r>
      <t>Виконано за I квартал 2015</t>
    </r>
    <r>
      <rPr>
        <sz val="10.5"/>
        <rFont val="Arial Cyr"/>
        <family val="0"/>
      </rPr>
      <t xml:space="preserve"> </t>
    </r>
    <r>
      <rPr>
        <sz val="14"/>
        <rFont val="Arial Cyr"/>
        <family val="0"/>
      </rPr>
      <t>року</t>
    </r>
  </si>
  <si>
    <t>Виконано за I квартал 2015 рік</t>
  </si>
  <si>
    <t>План на I квартал 2016 рік</t>
  </si>
  <si>
    <t>Виконано за I квартал 2016 рік</t>
  </si>
  <si>
    <t>виконан-ня за  I квартал  2015ро-ку</t>
  </si>
  <si>
    <t>плану на I квартал  2016 р.</t>
  </si>
  <si>
    <t>План на 2016 рік</t>
  </si>
  <si>
    <t>Виконано за I квартал 2016 року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</si>
  <si>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</si>
  <si>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</si>
  <si>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Плата за надання  адміністративних послуг</t>
  </si>
  <si>
    <t>Податки на власність</t>
  </si>
  <si>
    <t>Дотація житлово-комунальному господарству</t>
  </si>
  <si>
    <t>виконан-ня до I кварталу 2015року</t>
  </si>
  <si>
    <t>виконання до плану на  2016рік</t>
  </si>
  <si>
    <t>до рішення міської ради</t>
  </si>
  <si>
    <t>№10/152</t>
  </si>
  <si>
    <t>від 26.05.2016 р.</t>
  </si>
  <si>
    <t xml:space="preserve">Секретар міської ради                             </t>
  </si>
  <si>
    <t>Е.І.Щеглаков</t>
  </si>
  <si>
    <t>Перший заступник міського голови</t>
  </si>
  <si>
    <t>А.Л.Шальнєв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</si>
</sst>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_ ;[Red]\-#,##0.000\ "/>
    <numFmt numFmtId="182" formatCode="#,##0.0_ ;[Red]\-#,##0.0\ "/>
    <numFmt numFmtId="183" formatCode="#,##0.00_ ;[Red]\-#,##0.00\ "/>
    <numFmt numFmtId="184" formatCode="#,##0.000"/>
    <numFmt numFmtId="185" formatCode="#,##0_ ;[Red]\-#,##0\ "/>
    <numFmt numFmtId="186" formatCode="#,##0.0000"/>
    <numFmt numFmtId="187" formatCode="#,##0.0"/>
    <numFmt numFmtId="188" formatCode="#,##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0.00"/>
    <numFmt numFmtId="194" formatCode="0.000000"/>
    <numFmt numFmtId="195" formatCode="0.00000"/>
    <numFmt numFmtId="196" formatCode="0.0000"/>
    <numFmt numFmtId="197" formatCode="0.0"/>
  </numFmts>
  <fonts count="6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b/>
      <sz val="12"/>
      <color indexed="56"/>
      <name val="Arial Cyr"/>
      <family val="2"/>
    </font>
    <font>
      <sz val="10"/>
      <color indexed="8"/>
      <name val="Arial Cyr"/>
      <family val="2"/>
    </font>
    <font>
      <sz val="8"/>
      <color indexed="8"/>
      <name val="Courie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color indexed="12"/>
      <name val="Arial Cyr"/>
      <family val="0"/>
    </font>
    <font>
      <b/>
      <sz val="14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 Cyr"/>
      <family val="0"/>
    </font>
    <font>
      <b/>
      <sz val="14"/>
      <color indexed="18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 Cyr"/>
      <family val="2"/>
    </font>
    <font>
      <b/>
      <i/>
      <sz val="14"/>
      <name val="Arial Cyr"/>
      <family val="0"/>
    </font>
    <font>
      <sz val="10.5"/>
      <name val="Arial Cyr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182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6" fillId="0" borderId="14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5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Border="1" applyAlignment="1" applyProtection="1">
      <alignment vertical="top" wrapText="1"/>
      <protection/>
    </xf>
    <xf numFmtId="0" fontId="10" fillId="0" borderId="16" xfId="0" applyFont="1" applyBorder="1" applyAlignment="1">
      <alignment/>
    </xf>
    <xf numFmtId="0" fontId="10" fillId="0" borderId="17" xfId="0" applyFont="1" applyBorder="1" applyAlignment="1" applyProtection="1">
      <alignment vertical="top" wrapText="1"/>
      <protection/>
    </xf>
    <xf numFmtId="0" fontId="10" fillId="0" borderId="16" xfId="0" applyFont="1" applyBorder="1" applyAlignment="1" applyProtection="1">
      <alignment vertical="top" wrapText="1"/>
      <protection/>
    </xf>
    <xf numFmtId="0" fontId="9" fillId="0" borderId="16" xfId="0" applyFont="1" applyBorder="1" applyAlignment="1">
      <alignment/>
    </xf>
    <xf numFmtId="0" fontId="9" fillId="0" borderId="16" xfId="0" applyFont="1" applyBorder="1" applyAlignment="1" applyProtection="1">
      <alignment vertical="top" wrapTex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 applyProtection="1">
      <alignment vertical="top" wrapText="1"/>
      <protection/>
    </xf>
    <xf numFmtId="182" fontId="9" fillId="0" borderId="10" xfId="0" applyNumberFormat="1" applyFont="1" applyBorder="1" applyAlignment="1" applyProtection="1">
      <alignment/>
      <protection/>
    </xf>
    <xf numFmtId="0" fontId="8" fillId="0" borderId="18" xfId="0" applyFont="1" applyBorder="1" applyAlignment="1">
      <alignment/>
    </xf>
    <xf numFmtId="0" fontId="8" fillId="0" borderId="18" xfId="0" applyFont="1" applyBorder="1" applyAlignment="1" applyProtection="1">
      <alignment vertical="top" wrapText="1"/>
      <protection/>
    </xf>
    <xf numFmtId="182" fontId="9" fillId="0" borderId="19" xfId="0" applyNumberFormat="1" applyFont="1" applyBorder="1" applyAlignment="1" applyProtection="1">
      <alignment/>
      <protection/>
    </xf>
    <xf numFmtId="182" fontId="8" fillId="0" borderId="20" xfId="0" applyNumberFormat="1" applyFont="1" applyBorder="1" applyAlignment="1" applyProtection="1">
      <alignment/>
      <protection/>
    </xf>
    <xf numFmtId="182" fontId="10" fillId="0" borderId="20" xfId="0" applyNumberFormat="1" applyFont="1" applyBorder="1" applyAlignment="1" applyProtection="1">
      <alignment/>
      <protection/>
    </xf>
    <xf numFmtId="182" fontId="8" fillId="0" borderId="20" xfId="0" applyNumberFormat="1" applyFont="1" applyBorder="1" applyAlignment="1">
      <alignment/>
    </xf>
    <xf numFmtId="182" fontId="10" fillId="0" borderId="20" xfId="0" applyNumberFormat="1" applyFont="1" applyBorder="1" applyAlignment="1">
      <alignment/>
    </xf>
    <xf numFmtId="182" fontId="8" fillId="0" borderId="20" xfId="0" applyNumberFormat="1" applyFont="1" applyBorder="1" applyAlignment="1" applyProtection="1">
      <alignment wrapText="1"/>
      <protection/>
    </xf>
    <xf numFmtId="182" fontId="8" fillId="0" borderId="21" xfId="0" applyNumberFormat="1" applyFont="1" applyBorder="1" applyAlignment="1" applyProtection="1">
      <alignment wrapText="1"/>
      <protection/>
    </xf>
    <xf numFmtId="182" fontId="9" fillId="0" borderId="22" xfId="0" applyNumberFormat="1" applyFont="1" applyBorder="1" applyAlignment="1" applyProtection="1">
      <alignment/>
      <protection/>
    </xf>
    <xf numFmtId="182" fontId="9" fillId="0" borderId="23" xfId="0" applyNumberFormat="1" applyFont="1" applyBorder="1" applyAlignment="1" applyProtection="1">
      <alignment/>
      <protection/>
    </xf>
    <xf numFmtId="182" fontId="8" fillId="0" borderId="24" xfId="0" applyNumberFormat="1" applyFont="1" applyBorder="1" applyAlignment="1" applyProtection="1">
      <alignment/>
      <protection/>
    </xf>
    <xf numFmtId="182" fontId="8" fillId="0" borderId="25" xfId="0" applyNumberFormat="1" applyFont="1" applyBorder="1" applyAlignment="1" applyProtection="1">
      <alignment/>
      <protection/>
    </xf>
    <xf numFmtId="182" fontId="8" fillId="0" borderId="24" xfId="0" applyNumberFormat="1" applyFont="1" applyBorder="1" applyAlignment="1" applyProtection="1">
      <alignment wrapText="1"/>
      <protection/>
    </xf>
    <xf numFmtId="182" fontId="8" fillId="0" borderId="25" xfId="0" applyNumberFormat="1" applyFont="1" applyBorder="1" applyAlignment="1" applyProtection="1">
      <alignment wrapText="1"/>
      <protection/>
    </xf>
    <xf numFmtId="182" fontId="10" fillId="0" borderId="24" xfId="0" applyNumberFormat="1" applyFont="1" applyBorder="1" applyAlignment="1" applyProtection="1">
      <alignment wrapText="1"/>
      <protection/>
    </xf>
    <xf numFmtId="182" fontId="10" fillId="0" borderId="20" xfId="0" applyNumberFormat="1" applyFont="1" applyBorder="1" applyAlignment="1" applyProtection="1">
      <alignment wrapText="1"/>
      <protection/>
    </xf>
    <xf numFmtId="182" fontId="10" fillId="0" borderId="25" xfId="0" applyNumberFormat="1" applyFont="1" applyBorder="1" applyAlignment="1" applyProtection="1">
      <alignment wrapText="1"/>
      <protection/>
    </xf>
    <xf numFmtId="182" fontId="8" fillId="0" borderId="24" xfId="0" applyNumberFormat="1" applyFont="1" applyBorder="1" applyAlignment="1">
      <alignment/>
    </xf>
    <xf numFmtId="182" fontId="8" fillId="0" borderId="25" xfId="0" applyNumberFormat="1" applyFont="1" applyBorder="1" applyAlignment="1">
      <alignment/>
    </xf>
    <xf numFmtId="182" fontId="9" fillId="0" borderId="24" xfId="0" applyNumberFormat="1" applyFont="1" applyBorder="1" applyAlignment="1" applyProtection="1">
      <alignment wrapText="1"/>
      <protection/>
    </xf>
    <xf numFmtId="182" fontId="9" fillId="0" borderId="20" xfId="0" applyNumberFormat="1" applyFont="1" applyBorder="1" applyAlignment="1" applyProtection="1">
      <alignment wrapText="1"/>
      <protection/>
    </xf>
    <xf numFmtId="182" fontId="9" fillId="0" borderId="25" xfId="0" applyNumberFormat="1" applyFont="1" applyBorder="1" applyAlignment="1" applyProtection="1">
      <alignment wrapText="1"/>
      <protection/>
    </xf>
    <xf numFmtId="182" fontId="8" fillId="0" borderId="26" xfId="0" applyNumberFormat="1" applyFont="1" applyBorder="1" applyAlignment="1" applyProtection="1">
      <alignment wrapText="1"/>
      <protection/>
    </xf>
    <xf numFmtId="182" fontId="8" fillId="0" borderId="27" xfId="0" applyNumberFormat="1" applyFont="1" applyBorder="1" applyAlignment="1" applyProtection="1">
      <alignment wrapText="1"/>
      <protection/>
    </xf>
    <xf numFmtId="4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7" fillId="0" borderId="0" xfId="0" applyFont="1" applyAlignment="1">
      <alignment/>
    </xf>
    <xf numFmtId="0" fontId="13" fillId="0" borderId="28" xfId="0" applyFont="1" applyBorder="1" applyAlignment="1">
      <alignment/>
    </xf>
    <xf numFmtId="4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29" xfId="0" applyFont="1" applyBorder="1" applyAlignment="1">
      <alignment horizontal="center" vertical="top" wrapText="1"/>
    </xf>
    <xf numFmtId="0" fontId="18" fillId="0" borderId="30" xfId="0" applyFont="1" applyBorder="1" applyAlignment="1">
      <alignment horizontal="center" vertical="top" wrapText="1"/>
    </xf>
    <xf numFmtId="0" fontId="18" fillId="0" borderId="31" xfId="0" applyFont="1" applyBorder="1" applyAlignment="1">
      <alignment/>
    </xf>
    <xf numFmtId="197" fontId="18" fillId="0" borderId="31" xfId="0" applyNumberFormat="1" applyFont="1" applyBorder="1" applyAlignment="1">
      <alignment/>
    </xf>
    <xf numFmtId="0" fontId="15" fillId="0" borderId="31" xfId="0" applyFont="1" applyBorder="1" applyAlignment="1">
      <alignment/>
    </xf>
    <xf numFmtId="4" fontId="15" fillId="0" borderId="31" xfId="0" applyNumberFormat="1" applyFont="1" applyBorder="1" applyAlignment="1">
      <alignment wrapText="1"/>
    </xf>
    <xf numFmtId="197" fontId="15" fillId="0" borderId="31" xfId="0" applyNumberFormat="1" applyFont="1" applyBorder="1" applyAlignment="1">
      <alignment wrapText="1"/>
    </xf>
    <xf numFmtId="197" fontId="15" fillId="0" borderId="32" xfId="0" applyNumberFormat="1" applyFont="1" applyBorder="1" applyAlignment="1">
      <alignment wrapText="1"/>
    </xf>
    <xf numFmtId="0" fontId="18" fillId="0" borderId="33" xfId="0" applyFont="1" applyBorder="1" applyAlignment="1">
      <alignment/>
    </xf>
    <xf numFmtId="4" fontId="18" fillId="0" borderId="34" xfId="0" applyNumberFormat="1" applyFont="1" applyBorder="1" applyAlignment="1">
      <alignment wrapText="1"/>
    </xf>
    <xf numFmtId="4" fontId="18" fillId="0" borderId="33" xfId="0" applyNumberFormat="1" applyFont="1" applyBorder="1" applyAlignment="1">
      <alignment wrapText="1"/>
    </xf>
    <xf numFmtId="197" fontId="15" fillId="0" borderId="33" xfId="0" applyNumberFormat="1" applyFont="1" applyBorder="1" applyAlignment="1">
      <alignment wrapText="1"/>
    </xf>
    <xf numFmtId="4" fontId="18" fillId="0" borderId="35" xfId="0" applyNumberFormat="1" applyFont="1" applyBorder="1" applyAlignment="1">
      <alignment wrapText="1"/>
    </xf>
    <xf numFmtId="197" fontId="15" fillId="0" borderId="36" xfId="0" applyNumberFormat="1" applyFont="1" applyBorder="1" applyAlignment="1">
      <alignment wrapText="1"/>
    </xf>
    <xf numFmtId="0" fontId="18" fillId="0" borderId="34" xfId="0" applyFont="1" applyBorder="1" applyAlignment="1">
      <alignment/>
    </xf>
    <xf numFmtId="197" fontId="15" fillId="0" borderId="37" xfId="0" applyNumberFormat="1" applyFont="1" applyBorder="1" applyAlignment="1">
      <alignment wrapText="1"/>
    </xf>
    <xf numFmtId="4" fontId="18" fillId="0" borderId="38" xfId="0" applyNumberFormat="1" applyFont="1" applyBorder="1" applyAlignment="1">
      <alignment wrapText="1"/>
    </xf>
    <xf numFmtId="197" fontId="18" fillId="0" borderId="33" xfId="0" applyNumberFormat="1" applyFont="1" applyBorder="1" applyAlignment="1">
      <alignment wrapText="1"/>
    </xf>
    <xf numFmtId="4" fontId="18" fillId="0" borderId="36" xfId="0" applyNumberFormat="1" applyFont="1" applyBorder="1" applyAlignment="1">
      <alignment wrapText="1"/>
    </xf>
    <xf numFmtId="197" fontId="18" fillId="0" borderId="39" xfId="0" applyNumberFormat="1" applyFont="1" applyBorder="1" applyAlignment="1">
      <alignment wrapText="1"/>
    </xf>
    <xf numFmtId="197" fontId="18" fillId="0" borderId="36" xfId="0" applyNumberFormat="1" applyFont="1" applyBorder="1" applyAlignment="1">
      <alignment wrapText="1"/>
    </xf>
    <xf numFmtId="4" fontId="15" fillId="0" borderId="36" xfId="0" applyNumberFormat="1" applyFont="1" applyBorder="1" applyAlignment="1">
      <alignment wrapText="1"/>
    </xf>
    <xf numFmtId="197" fontId="15" fillId="0" borderId="40" xfId="0" applyNumberFormat="1" applyFont="1" applyBorder="1" applyAlignment="1">
      <alignment wrapText="1"/>
    </xf>
    <xf numFmtId="197" fontId="18" fillId="0" borderId="40" xfId="0" applyNumberFormat="1" applyFont="1" applyBorder="1" applyAlignment="1">
      <alignment wrapText="1"/>
    </xf>
    <xf numFmtId="4" fontId="18" fillId="0" borderId="40" xfId="0" applyNumberFormat="1" applyFont="1" applyBorder="1" applyAlignment="1">
      <alignment wrapText="1"/>
    </xf>
    <xf numFmtId="4" fontId="15" fillId="0" borderId="32" xfId="0" applyNumberFormat="1" applyFont="1" applyBorder="1" applyAlignment="1">
      <alignment wrapText="1"/>
    </xf>
    <xf numFmtId="197" fontId="15" fillId="0" borderId="30" xfId="0" applyNumberFormat="1" applyFont="1" applyBorder="1" applyAlignment="1">
      <alignment wrapText="1"/>
    </xf>
    <xf numFmtId="4" fontId="18" fillId="0" borderId="37" xfId="0" applyNumberFormat="1" applyFont="1" applyBorder="1" applyAlignment="1">
      <alignment wrapText="1"/>
    </xf>
    <xf numFmtId="197" fontId="18" fillId="0" borderId="41" xfId="0" applyNumberFormat="1" applyFont="1" applyBorder="1" applyAlignment="1">
      <alignment wrapText="1"/>
    </xf>
    <xf numFmtId="197" fontId="18" fillId="0" borderId="37" xfId="0" applyNumberFormat="1" applyFont="1" applyBorder="1" applyAlignment="1">
      <alignment wrapText="1"/>
    </xf>
    <xf numFmtId="0" fontId="15" fillId="0" borderId="31" xfId="0" applyFont="1" applyFill="1" applyBorder="1" applyAlignment="1">
      <alignment/>
    </xf>
    <xf numFmtId="4" fontId="15" fillId="0" borderId="30" xfId="0" applyNumberFormat="1" applyFont="1" applyBorder="1" applyAlignment="1">
      <alignment wrapText="1"/>
    </xf>
    <xf numFmtId="0" fontId="18" fillId="0" borderId="31" xfId="0" applyFont="1" applyBorder="1" applyAlignment="1">
      <alignment/>
    </xf>
    <xf numFmtId="4" fontId="18" fillId="0" borderId="30" xfId="0" applyNumberFormat="1" applyFont="1" applyBorder="1" applyAlignment="1">
      <alignment wrapText="1"/>
    </xf>
    <xf numFmtId="197" fontId="18" fillId="0" borderId="30" xfId="0" applyNumberFormat="1" applyFont="1" applyBorder="1" applyAlignment="1">
      <alignment wrapText="1"/>
    </xf>
    <xf numFmtId="0" fontId="18" fillId="0" borderId="30" xfId="0" applyFont="1" applyBorder="1" applyAlignment="1">
      <alignment/>
    </xf>
    <xf numFmtId="0" fontId="18" fillId="0" borderId="37" xfId="0" applyFont="1" applyBorder="1" applyAlignment="1">
      <alignment/>
    </xf>
    <xf numFmtId="4" fontId="18" fillId="0" borderId="42" xfId="0" applyNumberFormat="1" applyFont="1" applyBorder="1" applyAlignment="1">
      <alignment wrapText="1"/>
    </xf>
    <xf numFmtId="0" fontId="18" fillId="0" borderId="36" xfId="0" applyFont="1" applyBorder="1" applyAlignment="1">
      <alignment/>
    </xf>
    <xf numFmtId="0" fontId="18" fillId="0" borderId="40" xfId="0" applyFont="1" applyBorder="1" applyAlignment="1">
      <alignment/>
    </xf>
    <xf numFmtId="4" fontId="15" fillId="0" borderId="40" xfId="0" applyNumberFormat="1" applyFont="1" applyBorder="1" applyAlignment="1">
      <alignment wrapText="1"/>
    </xf>
    <xf numFmtId="4" fontId="15" fillId="0" borderId="29" xfId="0" applyNumberFormat="1" applyFont="1" applyBorder="1" applyAlignment="1">
      <alignment wrapText="1"/>
    </xf>
    <xf numFmtId="4" fontId="18" fillId="0" borderId="43" xfId="0" applyNumberFormat="1" applyFont="1" applyBorder="1" applyAlignment="1">
      <alignment wrapText="1"/>
    </xf>
    <xf numFmtId="4" fontId="15" fillId="0" borderId="31" xfId="0" applyNumberFormat="1" applyFont="1" applyBorder="1" applyAlignment="1">
      <alignment/>
    </xf>
    <xf numFmtId="4" fontId="15" fillId="0" borderId="44" xfId="0" applyNumberFormat="1" applyFont="1" applyBorder="1" applyAlignment="1">
      <alignment wrapText="1"/>
    </xf>
    <xf numFmtId="0" fontId="18" fillId="0" borderId="45" xfId="0" applyFont="1" applyBorder="1" applyAlignment="1">
      <alignment/>
    </xf>
    <xf numFmtId="4" fontId="18" fillId="0" borderId="45" xfId="0" applyNumberFormat="1" applyFont="1" applyBorder="1" applyAlignment="1">
      <alignment wrapText="1"/>
    </xf>
    <xf numFmtId="4" fontId="18" fillId="0" borderId="46" xfId="0" applyNumberFormat="1" applyFont="1" applyBorder="1" applyAlignment="1">
      <alignment wrapText="1"/>
    </xf>
    <xf numFmtId="4" fontId="18" fillId="0" borderId="47" xfId="0" applyNumberFormat="1" applyFont="1" applyBorder="1" applyAlignment="1">
      <alignment wrapText="1"/>
    </xf>
    <xf numFmtId="4" fontId="18" fillId="0" borderId="31" xfId="0" applyNumberFormat="1" applyFont="1" applyBorder="1" applyAlignment="1">
      <alignment wrapText="1"/>
    </xf>
    <xf numFmtId="197" fontId="18" fillId="0" borderId="31" xfId="0" applyNumberFormat="1" applyFont="1" applyBorder="1" applyAlignment="1">
      <alignment wrapText="1"/>
    </xf>
    <xf numFmtId="4" fontId="18" fillId="0" borderId="44" xfId="0" applyNumberFormat="1" applyFont="1" applyBorder="1" applyAlignment="1">
      <alignment wrapText="1"/>
    </xf>
    <xf numFmtId="197" fontId="18" fillId="0" borderId="34" xfId="0" applyNumberFormat="1" applyFont="1" applyBorder="1" applyAlignment="1">
      <alignment wrapText="1"/>
    </xf>
    <xf numFmtId="197" fontId="18" fillId="0" borderId="48" xfId="0" applyNumberFormat="1" applyFont="1" applyBorder="1" applyAlignment="1">
      <alignment wrapText="1"/>
    </xf>
    <xf numFmtId="0" fontId="18" fillId="0" borderId="40" xfId="0" applyFont="1" applyBorder="1" applyAlignment="1">
      <alignment wrapText="1"/>
    </xf>
    <xf numFmtId="4" fontId="15" fillId="0" borderId="35" xfId="0" applyNumberFormat="1" applyFont="1" applyBorder="1" applyAlignment="1">
      <alignment wrapText="1"/>
    </xf>
    <xf numFmtId="197" fontId="15" fillId="0" borderId="49" xfId="0" applyNumberFormat="1" applyFont="1" applyBorder="1" applyAlignment="1">
      <alignment wrapText="1"/>
    </xf>
    <xf numFmtId="197" fontId="18" fillId="0" borderId="49" xfId="0" applyNumberFormat="1" applyFont="1" applyBorder="1" applyAlignment="1">
      <alignment wrapText="1"/>
    </xf>
    <xf numFmtId="197" fontId="18" fillId="0" borderId="50" xfId="0" applyNumberFormat="1" applyFont="1" applyBorder="1" applyAlignment="1">
      <alignment wrapText="1"/>
    </xf>
    <xf numFmtId="0" fontId="18" fillId="0" borderId="36" xfId="0" applyFont="1" applyBorder="1" applyAlignment="1">
      <alignment wrapText="1"/>
    </xf>
    <xf numFmtId="4" fontId="15" fillId="0" borderId="51" xfId="0" applyNumberFormat="1" applyFont="1" applyBorder="1" applyAlignment="1">
      <alignment wrapText="1"/>
    </xf>
    <xf numFmtId="197" fontId="15" fillId="0" borderId="52" xfId="0" applyNumberFormat="1" applyFont="1" applyBorder="1" applyAlignment="1">
      <alignment wrapText="1"/>
    </xf>
    <xf numFmtId="197" fontId="18" fillId="0" borderId="53" xfId="0" applyNumberFormat="1" applyFont="1" applyBorder="1" applyAlignment="1">
      <alignment wrapText="1"/>
    </xf>
    <xf numFmtId="197" fontId="18" fillId="0" borderId="54" xfId="0" applyNumberFormat="1" applyFont="1" applyBorder="1" applyAlignment="1">
      <alignment wrapText="1"/>
    </xf>
    <xf numFmtId="197" fontId="15" fillId="0" borderId="54" xfId="0" applyNumberFormat="1" applyFont="1" applyBorder="1" applyAlignment="1">
      <alignment wrapText="1"/>
    </xf>
    <xf numFmtId="0" fontId="15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vertical="top" wrapText="1"/>
    </xf>
    <xf numFmtId="0" fontId="15" fillId="0" borderId="57" xfId="0" applyFont="1" applyBorder="1" applyAlignment="1">
      <alignment horizontal="center" vertical="center"/>
    </xf>
    <xf numFmtId="0" fontId="15" fillId="0" borderId="10" xfId="0" applyFont="1" applyBorder="1" applyAlignment="1">
      <alignment vertical="top" wrapText="1"/>
    </xf>
    <xf numFmtId="0" fontId="18" fillId="0" borderId="57" xfId="0" applyFont="1" applyBorder="1" applyAlignment="1">
      <alignment horizontal="center" vertical="center"/>
    </xf>
    <xf numFmtId="0" fontId="18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center" wrapText="1"/>
    </xf>
    <xf numFmtId="0" fontId="18" fillId="0" borderId="58" xfId="0" applyFont="1" applyBorder="1" applyAlignment="1">
      <alignment horizontal="center" vertical="center"/>
    </xf>
    <xf numFmtId="0" fontId="15" fillId="0" borderId="59" xfId="0" applyFont="1" applyBorder="1" applyAlignment="1">
      <alignment/>
    </xf>
    <xf numFmtId="197" fontId="15" fillId="0" borderId="34" xfId="0" applyNumberFormat="1" applyFont="1" applyBorder="1" applyAlignment="1">
      <alignment wrapText="1"/>
    </xf>
    <xf numFmtId="4" fontId="18" fillId="0" borderId="29" xfId="0" applyNumberFormat="1" applyFont="1" applyBorder="1" applyAlignment="1">
      <alignment wrapText="1"/>
    </xf>
    <xf numFmtId="4" fontId="15" fillId="0" borderId="43" xfId="0" applyNumberFormat="1" applyFont="1" applyBorder="1" applyAlignment="1">
      <alignment wrapText="1"/>
    </xf>
    <xf numFmtId="4" fontId="15" fillId="0" borderId="44" xfId="0" applyNumberFormat="1" applyFont="1" applyBorder="1" applyAlignment="1">
      <alignment/>
    </xf>
    <xf numFmtId="0" fontId="15" fillId="0" borderId="31" xfId="0" applyFont="1" applyBorder="1" applyAlignment="1">
      <alignment wrapText="1"/>
    </xf>
    <xf numFmtId="0" fontId="18" fillId="0" borderId="33" xfId="0" applyFont="1" applyBorder="1" applyAlignment="1">
      <alignment wrapText="1"/>
    </xf>
    <xf numFmtId="0" fontId="18" fillId="0" borderId="34" xfId="0" applyFont="1" applyBorder="1" applyAlignment="1">
      <alignment wrapText="1"/>
    </xf>
    <xf numFmtId="0" fontId="15" fillId="0" borderId="32" xfId="0" applyFont="1" applyBorder="1" applyAlignment="1">
      <alignment wrapText="1"/>
    </xf>
    <xf numFmtId="0" fontId="18" fillId="0" borderId="31" xfId="0" applyFont="1" applyBorder="1" applyAlignment="1">
      <alignment wrapText="1"/>
    </xf>
    <xf numFmtId="0" fontId="18" fillId="0" borderId="30" xfId="0" applyFont="1" applyBorder="1" applyAlignment="1">
      <alignment wrapText="1"/>
    </xf>
    <xf numFmtId="0" fontId="15" fillId="0" borderId="30" xfId="0" applyFont="1" applyBorder="1" applyAlignment="1">
      <alignment/>
    </xf>
    <xf numFmtId="0" fontId="18" fillId="0" borderId="45" xfId="0" applyFont="1" applyBorder="1" applyAlignment="1">
      <alignment wrapText="1"/>
    </xf>
    <xf numFmtId="4" fontId="15" fillId="0" borderId="33" xfId="0" applyNumberFormat="1" applyFont="1" applyBorder="1" applyAlignment="1">
      <alignment wrapText="1"/>
    </xf>
    <xf numFmtId="4" fontId="23" fillId="0" borderId="33" xfId="0" applyNumberFormat="1" applyFont="1" applyBorder="1" applyAlignment="1">
      <alignment wrapText="1"/>
    </xf>
    <xf numFmtId="197" fontId="18" fillId="0" borderId="60" xfId="0" applyNumberFormat="1" applyFont="1" applyBorder="1" applyAlignment="1">
      <alignment wrapText="1"/>
    </xf>
    <xf numFmtId="197" fontId="18" fillId="0" borderId="61" xfId="0" applyNumberFormat="1" applyFont="1" applyBorder="1" applyAlignment="1">
      <alignment wrapText="1"/>
    </xf>
    <xf numFmtId="197" fontId="15" fillId="0" borderId="48" xfId="0" applyNumberFormat="1" applyFont="1" applyBorder="1" applyAlignment="1">
      <alignment wrapText="1"/>
    </xf>
    <xf numFmtId="197" fontId="18" fillId="0" borderId="62" xfId="0" applyNumberFormat="1" applyFont="1" applyBorder="1" applyAlignment="1">
      <alignment wrapText="1"/>
    </xf>
    <xf numFmtId="197" fontId="15" fillId="0" borderId="62" xfId="0" applyNumberFormat="1" applyFont="1" applyBorder="1" applyAlignment="1">
      <alignment wrapText="1"/>
    </xf>
    <xf numFmtId="197" fontId="15" fillId="0" borderId="41" xfId="0" applyNumberFormat="1" applyFont="1" applyBorder="1" applyAlignment="1">
      <alignment wrapText="1"/>
    </xf>
    <xf numFmtId="197" fontId="15" fillId="0" borderId="63" xfId="0" applyNumberFormat="1" applyFont="1" applyBorder="1" applyAlignment="1">
      <alignment wrapText="1"/>
    </xf>
    <xf numFmtId="197" fontId="18" fillId="0" borderId="63" xfId="0" applyNumberFormat="1" applyFont="1" applyBorder="1" applyAlignment="1">
      <alignment wrapText="1"/>
    </xf>
    <xf numFmtId="197" fontId="15" fillId="0" borderId="28" xfId="0" applyNumberFormat="1" applyFont="1" applyBorder="1" applyAlignment="1">
      <alignment wrapText="1"/>
    </xf>
    <xf numFmtId="197" fontId="15" fillId="0" borderId="60" xfId="0" applyNumberFormat="1" applyFont="1" applyBorder="1" applyAlignment="1">
      <alignment wrapText="1"/>
    </xf>
    <xf numFmtId="197" fontId="18" fillId="0" borderId="64" xfId="0" applyNumberFormat="1" applyFont="1" applyBorder="1" applyAlignment="1">
      <alignment wrapText="1"/>
    </xf>
    <xf numFmtId="197" fontId="15" fillId="0" borderId="64" xfId="0" applyNumberFormat="1" applyFont="1" applyBorder="1" applyAlignment="1">
      <alignment wrapText="1"/>
    </xf>
    <xf numFmtId="197" fontId="15" fillId="0" borderId="53" xfId="0" applyNumberFormat="1" applyFont="1" applyBorder="1" applyAlignment="1">
      <alignment wrapText="1"/>
    </xf>
    <xf numFmtId="197" fontId="15" fillId="0" borderId="50" xfId="0" applyNumberFormat="1" applyFont="1" applyBorder="1" applyAlignment="1">
      <alignment wrapText="1"/>
    </xf>
    <xf numFmtId="197" fontId="15" fillId="0" borderId="65" xfId="0" applyNumberFormat="1" applyFont="1" applyBorder="1" applyAlignment="1">
      <alignment wrapText="1"/>
    </xf>
    <xf numFmtId="197" fontId="18" fillId="0" borderId="65" xfId="0" applyNumberFormat="1" applyFont="1" applyBorder="1" applyAlignment="1">
      <alignment wrapText="1"/>
    </xf>
    <xf numFmtId="4" fontId="15" fillId="0" borderId="56" xfId="0" applyNumberFormat="1" applyFont="1" applyBorder="1" applyAlignment="1">
      <alignment horizontal="right"/>
    </xf>
    <xf numFmtId="4" fontId="15" fillId="0" borderId="10" xfId="0" applyNumberFormat="1" applyFont="1" applyBorder="1" applyAlignment="1">
      <alignment horizontal="right"/>
    </xf>
    <xf numFmtId="187" fontId="18" fillId="0" borderId="10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4" fontId="20" fillId="0" borderId="10" xfId="0" applyNumberFormat="1" applyFont="1" applyBorder="1" applyAlignment="1">
      <alignment horizontal="right" wrapText="1"/>
    </xf>
    <xf numFmtId="4" fontId="20" fillId="0" borderId="10" xfId="0" applyNumberFormat="1" applyFont="1" applyBorder="1" applyAlignment="1">
      <alignment horizontal="right"/>
    </xf>
    <xf numFmtId="197" fontId="20" fillId="0" borderId="10" xfId="0" applyNumberFormat="1" applyFont="1" applyBorder="1" applyAlignment="1">
      <alignment horizontal="right"/>
    </xf>
    <xf numFmtId="4" fontId="15" fillId="0" borderId="59" xfId="0" applyNumberFormat="1" applyFont="1" applyBorder="1" applyAlignment="1">
      <alignment horizontal="right"/>
    </xf>
    <xf numFmtId="197" fontId="15" fillId="0" borderId="36" xfId="0" applyNumberFormat="1" applyFont="1" applyBorder="1" applyAlignment="1">
      <alignment horizontal="right" wrapText="1"/>
    </xf>
    <xf numFmtId="4" fontId="21" fillId="0" borderId="56" xfId="0" applyNumberFormat="1" applyFont="1" applyFill="1" applyBorder="1" applyAlignment="1" applyProtection="1">
      <alignment horizontal="right" wrapText="1"/>
      <protection hidden="1"/>
    </xf>
    <xf numFmtId="4" fontId="21" fillId="0" borderId="56" xfId="0" applyNumberFormat="1" applyFont="1" applyBorder="1" applyAlignment="1">
      <alignment horizontal="right"/>
    </xf>
    <xf numFmtId="197" fontId="21" fillId="0" borderId="56" xfId="0" applyNumberFormat="1" applyFont="1" applyBorder="1" applyAlignment="1">
      <alignment horizontal="right"/>
    </xf>
    <xf numFmtId="197" fontId="15" fillId="0" borderId="47" xfId="0" applyNumberFormat="1" applyFont="1" applyBorder="1" applyAlignment="1">
      <alignment horizontal="right" wrapText="1"/>
    </xf>
    <xf numFmtId="197" fontId="15" fillId="0" borderId="40" xfId="0" applyNumberFormat="1" applyFont="1" applyBorder="1" applyAlignment="1">
      <alignment horizontal="right" wrapText="1"/>
    </xf>
    <xf numFmtId="4" fontId="21" fillId="0" borderId="18" xfId="0" applyNumberFormat="1" applyFont="1" applyFill="1" applyBorder="1" applyAlignment="1" applyProtection="1">
      <alignment horizontal="right" wrapText="1"/>
      <protection hidden="1"/>
    </xf>
    <xf numFmtId="4" fontId="21" fillId="0" borderId="10" xfId="0" applyNumberFormat="1" applyFont="1" applyBorder="1" applyAlignment="1">
      <alignment horizontal="right"/>
    </xf>
    <xf numFmtId="197" fontId="21" fillId="0" borderId="10" xfId="0" applyNumberFormat="1" applyFont="1" applyBorder="1" applyAlignment="1">
      <alignment horizontal="right"/>
    </xf>
    <xf numFmtId="197" fontId="15" fillId="0" borderId="43" xfId="0" applyNumberFormat="1" applyFont="1" applyBorder="1" applyAlignment="1">
      <alignment horizontal="right" wrapText="1"/>
    </xf>
    <xf numFmtId="4" fontId="21" fillId="0" borderId="10" xfId="0" applyNumberFormat="1" applyFont="1" applyFill="1" applyBorder="1" applyAlignment="1">
      <alignment horizontal="right"/>
    </xf>
    <xf numFmtId="4" fontId="21" fillId="0" borderId="10" xfId="0" applyNumberFormat="1" applyFont="1" applyBorder="1" applyAlignment="1">
      <alignment horizontal="right" wrapText="1"/>
    </xf>
    <xf numFmtId="197" fontId="18" fillId="0" borderId="40" xfId="0" applyNumberFormat="1" applyFont="1" applyBorder="1" applyAlignment="1">
      <alignment horizontal="right" wrapText="1"/>
    </xf>
    <xf numFmtId="4" fontId="20" fillId="0" borderId="18" xfId="0" applyNumberFormat="1" applyFont="1" applyFill="1" applyBorder="1" applyAlignment="1" applyProtection="1">
      <alignment horizontal="right" wrapText="1"/>
      <protection hidden="1"/>
    </xf>
    <xf numFmtId="197" fontId="18" fillId="0" borderId="43" xfId="0" applyNumberFormat="1" applyFont="1" applyBorder="1" applyAlignment="1">
      <alignment horizontal="right" wrapText="1"/>
    </xf>
    <xf numFmtId="187" fontId="20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horizontal="right"/>
    </xf>
    <xf numFmtId="197" fontId="18" fillId="0" borderId="45" xfId="0" applyNumberFormat="1" applyFont="1" applyBorder="1" applyAlignment="1">
      <alignment wrapText="1"/>
    </xf>
    <xf numFmtId="197" fontId="18" fillId="0" borderId="66" xfId="0" applyNumberFormat="1" applyFont="1" applyBorder="1" applyAlignment="1">
      <alignment wrapText="1"/>
    </xf>
    <xf numFmtId="197" fontId="18" fillId="0" borderId="0" xfId="0" applyNumberFormat="1" applyFont="1" applyBorder="1" applyAlignment="1">
      <alignment wrapText="1"/>
    </xf>
    <xf numFmtId="197" fontId="15" fillId="0" borderId="44" xfId="0" applyNumberFormat="1" applyFont="1" applyBorder="1" applyAlignment="1">
      <alignment wrapText="1"/>
    </xf>
    <xf numFmtId="4" fontId="0" fillId="0" borderId="36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18" fillId="0" borderId="32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8" fillId="0" borderId="64" xfId="0" applyFont="1" applyBorder="1" applyAlignment="1">
      <alignment/>
    </xf>
    <xf numFmtId="0" fontId="18" fillId="0" borderId="44" xfId="0" applyFont="1" applyBorder="1" applyAlignment="1">
      <alignment/>
    </xf>
    <xf numFmtId="0" fontId="18" fillId="0" borderId="32" xfId="0" applyFont="1" applyFill="1" applyBorder="1" applyAlignment="1">
      <alignment horizontal="center" vertical="center" wrapText="1"/>
    </xf>
    <xf numFmtId="0" fontId="18" fillId="0" borderId="30" xfId="0" applyFont="1" applyBorder="1" applyAlignment="1">
      <alignment/>
    </xf>
    <xf numFmtId="0" fontId="18" fillId="0" borderId="32" xfId="0" applyFont="1" applyBorder="1" applyAlignment="1">
      <alignment horizontal="center" vertical="top" wrapText="1"/>
    </xf>
    <xf numFmtId="0" fontId="15" fillId="0" borderId="64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4" fillId="0" borderId="64" xfId="0" applyFont="1" applyBorder="1" applyAlignment="1">
      <alignment horizontal="center" wrapText="1"/>
    </xf>
    <xf numFmtId="0" fontId="19" fillId="0" borderId="64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18" fillId="0" borderId="5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7" fillId="0" borderId="10" xfId="0" applyFont="1" applyFill="1" applyBorder="1" applyAlignment="1" applyProtection="1">
      <alignment horizontal="center" vertical="top"/>
      <protection/>
    </xf>
    <xf numFmtId="0" fontId="1" fillId="0" borderId="1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tabSelected="1" view="pageBreakPreview" zoomScaleNormal="75" zoomScaleSheetLayoutView="100" zoomScalePageLayoutView="0" workbookViewId="0" topLeftCell="B81">
      <selection activeCell="E84" sqref="E84"/>
    </sheetView>
  </sheetViews>
  <sheetFormatPr defaultColWidth="9.00390625" defaultRowHeight="12.75"/>
  <cols>
    <col min="1" max="1" width="14.375" style="0" customWidth="1"/>
    <col min="2" max="2" width="55.375" style="0" customWidth="1"/>
    <col min="3" max="3" width="18.75390625" style="0" customWidth="1"/>
    <col min="4" max="5" width="20.25390625" style="0" customWidth="1"/>
    <col min="6" max="6" width="11.75390625" style="0" customWidth="1"/>
    <col min="7" max="7" width="14.00390625" style="0" customWidth="1"/>
    <col min="8" max="8" width="17.625" style="0" customWidth="1"/>
    <col min="9" max="9" width="18.625" style="0" customWidth="1"/>
    <col min="10" max="10" width="17.00390625" style="0" customWidth="1"/>
    <col min="11" max="11" width="11.625" style="0" customWidth="1"/>
    <col min="12" max="12" width="10.875" style="0" customWidth="1"/>
    <col min="13" max="13" width="15.75390625" style="0" bestFit="1" customWidth="1"/>
  </cols>
  <sheetData>
    <row r="1" ht="23.25" customHeight="1">
      <c r="J1" s="60" t="s">
        <v>99</v>
      </c>
    </row>
    <row r="2" ht="19.5" customHeight="1">
      <c r="J2" s="60" t="s">
        <v>132</v>
      </c>
    </row>
    <row r="3" spans="10:11" ht="12.75">
      <c r="J3" t="s">
        <v>134</v>
      </c>
      <c r="K3" s="51" t="s">
        <v>133</v>
      </c>
    </row>
    <row r="4" spans="2:11" ht="20.25">
      <c r="B4" s="217" t="s">
        <v>51</v>
      </c>
      <c r="C4" s="217"/>
      <c r="D4" s="217"/>
      <c r="E4" s="217"/>
      <c r="F4" s="217"/>
      <c r="G4" s="217"/>
      <c r="H4" s="217"/>
      <c r="I4" s="217"/>
      <c r="J4" s="217"/>
      <c r="K4" s="217"/>
    </row>
    <row r="5" spans="2:11" ht="28.5" customHeight="1">
      <c r="B5" s="217" t="s">
        <v>116</v>
      </c>
      <c r="C5" s="217"/>
      <c r="D5" s="217"/>
      <c r="E5" s="217"/>
      <c r="F5" s="217"/>
      <c r="G5" s="217"/>
      <c r="H5" s="217"/>
      <c r="I5" s="217"/>
      <c r="J5" s="217"/>
      <c r="K5" s="217"/>
    </row>
    <row r="6" spans="9:11" ht="16.5" customHeight="1" thickBot="1">
      <c r="I6" s="64"/>
      <c r="K6" s="61" t="s">
        <v>45</v>
      </c>
    </row>
    <row r="7" spans="1:12" ht="36.75" customHeight="1" thickBot="1">
      <c r="A7" s="204" t="s">
        <v>53</v>
      </c>
      <c r="B7" s="218" t="s">
        <v>0</v>
      </c>
      <c r="C7" s="207" t="s">
        <v>1</v>
      </c>
      <c r="D7" s="208"/>
      <c r="E7" s="208"/>
      <c r="F7" s="208"/>
      <c r="G7" s="209"/>
      <c r="H7" s="207" t="s">
        <v>2</v>
      </c>
      <c r="I7" s="213"/>
      <c r="J7" s="213"/>
      <c r="K7" s="213"/>
      <c r="L7" s="214"/>
    </row>
    <row r="8" spans="1:12" ht="39.75" customHeight="1" thickBot="1">
      <c r="A8" s="205"/>
      <c r="B8" s="219"/>
      <c r="C8" s="210" t="s">
        <v>117</v>
      </c>
      <c r="D8" s="212" t="s">
        <v>119</v>
      </c>
      <c r="E8" s="212" t="s">
        <v>120</v>
      </c>
      <c r="F8" s="213" t="s">
        <v>54</v>
      </c>
      <c r="G8" s="214"/>
      <c r="H8" s="210" t="s">
        <v>118</v>
      </c>
      <c r="I8" s="212" t="s">
        <v>123</v>
      </c>
      <c r="J8" s="212" t="s">
        <v>124</v>
      </c>
      <c r="K8" s="213" t="s">
        <v>54</v>
      </c>
      <c r="L8" s="214"/>
    </row>
    <row r="9" spans="1:12" ht="96" customHeight="1" thickBot="1">
      <c r="A9" s="206"/>
      <c r="B9" s="220"/>
      <c r="C9" s="211"/>
      <c r="D9" s="211"/>
      <c r="E9" s="211"/>
      <c r="F9" s="67" t="s">
        <v>121</v>
      </c>
      <c r="G9" s="68" t="s">
        <v>122</v>
      </c>
      <c r="H9" s="211"/>
      <c r="I9" s="211"/>
      <c r="J9" s="211"/>
      <c r="K9" s="67" t="s">
        <v>130</v>
      </c>
      <c r="L9" s="68" t="s">
        <v>131</v>
      </c>
    </row>
    <row r="10" spans="1:12" ht="27" customHeight="1" thickBot="1">
      <c r="A10" s="69"/>
      <c r="B10" s="216" t="s">
        <v>4</v>
      </c>
      <c r="C10" s="216"/>
      <c r="D10" s="216"/>
      <c r="E10" s="216"/>
      <c r="F10" s="216"/>
      <c r="G10" s="216"/>
      <c r="H10" s="216"/>
      <c r="I10" s="216"/>
      <c r="J10" s="216"/>
      <c r="K10" s="216"/>
      <c r="L10" s="70"/>
    </row>
    <row r="11" spans="1:12" ht="42" customHeight="1" thickBot="1">
      <c r="A11" s="71">
        <v>10000000</v>
      </c>
      <c r="B11" s="145" t="s">
        <v>55</v>
      </c>
      <c r="C11" s="111">
        <f>C12+C16+C18+C26</f>
        <v>21217440.88</v>
      </c>
      <c r="D11" s="111">
        <f>D12+D16+D18+D26</f>
        <v>24585750</v>
      </c>
      <c r="E11" s="111">
        <f>E12+E16+E18+E26</f>
        <v>34578736.83</v>
      </c>
      <c r="F11" s="73">
        <f>E11/C11*100</f>
        <v>162.97317393538555</v>
      </c>
      <c r="G11" s="73">
        <f>E11/D11*100</f>
        <v>140.64544229889265</v>
      </c>
      <c r="H11" s="111">
        <f>H12+H16+H18+H26</f>
        <v>27096.43</v>
      </c>
      <c r="I11" s="111">
        <f>I12+I16+I18+I26</f>
        <v>80450</v>
      </c>
      <c r="J11" s="111">
        <f>J12+J16+J18+J26+J15</f>
        <v>20331.33</v>
      </c>
      <c r="K11" s="166">
        <f>J11/H11*100</f>
        <v>75.03324238654318</v>
      </c>
      <c r="L11" s="73">
        <f>J11/I11*100</f>
        <v>25.272007458048478</v>
      </c>
    </row>
    <row r="12" spans="1:12" ht="54" customHeight="1" thickBot="1">
      <c r="A12" s="71">
        <v>11000000</v>
      </c>
      <c r="B12" s="145" t="s">
        <v>56</v>
      </c>
      <c r="C12" s="111">
        <f>C13+C14</f>
        <v>16229389.3</v>
      </c>
      <c r="D12" s="72">
        <f>D13+D14</f>
        <v>18519200</v>
      </c>
      <c r="E12" s="72">
        <f>E13+E14</f>
        <v>26895041.57</v>
      </c>
      <c r="F12" s="73">
        <f>E12/C12*100</f>
        <v>165.71813684942538</v>
      </c>
      <c r="G12" s="157">
        <f>E12/D12*100</f>
        <v>145.2278800920126</v>
      </c>
      <c r="H12" s="72"/>
      <c r="I12" s="72"/>
      <c r="J12" s="72"/>
      <c r="K12" s="128"/>
      <c r="L12" s="74"/>
    </row>
    <row r="13" spans="1:12" ht="26.25" customHeight="1">
      <c r="A13" s="75">
        <v>11010000</v>
      </c>
      <c r="B13" s="146" t="s">
        <v>112</v>
      </c>
      <c r="C13" s="83">
        <v>16212955.3</v>
      </c>
      <c r="D13" s="77">
        <v>18517200</v>
      </c>
      <c r="E13" s="76">
        <v>26861073.13</v>
      </c>
      <c r="F13" s="84">
        <f>E13/C13*100</f>
        <v>165.6766001815844</v>
      </c>
      <c r="G13" s="158">
        <f>E13/D13*100</f>
        <v>145.0601231827706</v>
      </c>
      <c r="H13" s="77"/>
      <c r="I13" s="77"/>
      <c r="J13" s="77"/>
      <c r="K13" s="167"/>
      <c r="L13" s="80"/>
    </row>
    <row r="14" spans="1:12" ht="47.25" customHeight="1" thickBot="1">
      <c r="A14" s="81">
        <v>11020000</v>
      </c>
      <c r="B14" s="147" t="s">
        <v>48</v>
      </c>
      <c r="C14" s="83">
        <v>16434</v>
      </c>
      <c r="D14" s="76">
        <v>2000</v>
      </c>
      <c r="E14" s="76">
        <v>33968.44</v>
      </c>
      <c r="F14" s="119">
        <f>E14/C14*100</f>
        <v>206.69611780455156</v>
      </c>
      <c r="G14" s="156">
        <f>E14/D14*100</f>
        <v>1698.422</v>
      </c>
      <c r="H14" s="76"/>
      <c r="I14" s="76"/>
      <c r="J14" s="76"/>
      <c r="K14" s="168"/>
      <c r="L14" s="141"/>
    </row>
    <row r="15" spans="1:14" ht="31.5" customHeight="1" thickBot="1">
      <c r="A15" s="71">
        <v>12000000</v>
      </c>
      <c r="B15" s="145" t="s">
        <v>128</v>
      </c>
      <c r="C15" s="111"/>
      <c r="D15" s="72"/>
      <c r="E15" s="72"/>
      <c r="F15" s="73"/>
      <c r="G15" s="157"/>
      <c r="H15" s="72"/>
      <c r="I15" s="72"/>
      <c r="J15" s="72">
        <v>35</v>
      </c>
      <c r="K15" s="166"/>
      <c r="L15" s="73"/>
      <c r="M15" s="202"/>
      <c r="N15" s="202"/>
    </row>
    <row r="16" spans="1:12" ht="37.5" customHeight="1" thickBot="1">
      <c r="A16" s="71">
        <v>14000000</v>
      </c>
      <c r="B16" s="145" t="s">
        <v>100</v>
      </c>
      <c r="C16" s="111">
        <f>C17</f>
        <v>1354114.88</v>
      </c>
      <c r="D16" s="72">
        <f>D17</f>
        <v>2294100</v>
      </c>
      <c r="E16" s="72">
        <f>E17</f>
        <v>2800661.81</v>
      </c>
      <c r="F16" s="73">
        <f aca="true" t="shared" si="0" ref="F16:F21">E16/C16*100</f>
        <v>206.82601242813314</v>
      </c>
      <c r="G16" s="157">
        <f aca="true" t="shared" si="1" ref="G16:G23">E16/D16*100</f>
        <v>122.08106926463537</v>
      </c>
      <c r="H16" s="72"/>
      <c r="I16" s="72"/>
      <c r="J16" s="72"/>
      <c r="K16" s="166"/>
      <c r="L16" s="73"/>
    </row>
    <row r="17" spans="1:12" ht="54.75" customHeight="1" thickBot="1">
      <c r="A17" s="99">
        <v>14040000</v>
      </c>
      <c r="B17" s="149" t="s">
        <v>101</v>
      </c>
      <c r="C17" s="118">
        <v>1354114.88</v>
      </c>
      <c r="D17" s="116">
        <v>2294100</v>
      </c>
      <c r="E17" s="116">
        <v>2800661.81</v>
      </c>
      <c r="F17" s="117">
        <f t="shared" si="0"/>
        <v>206.82601242813314</v>
      </c>
      <c r="G17" s="120">
        <f t="shared" si="1"/>
        <v>122.08106926463537</v>
      </c>
      <c r="H17" s="116"/>
      <c r="I17" s="116"/>
      <c r="J17" s="116"/>
      <c r="K17" s="165"/>
      <c r="L17" s="117"/>
    </row>
    <row r="18" spans="1:12" ht="25.5" customHeight="1" thickBot="1">
      <c r="A18" s="71">
        <v>18000000</v>
      </c>
      <c r="B18" s="145" t="s">
        <v>57</v>
      </c>
      <c r="C18" s="111">
        <f>C23+C24+C25+C19</f>
        <v>3612252.31</v>
      </c>
      <c r="D18" s="111">
        <f>D19+D23+D25</f>
        <v>3772450</v>
      </c>
      <c r="E18" s="111">
        <f>E19+E23+E25+E24</f>
        <v>4883033.45</v>
      </c>
      <c r="F18" s="73">
        <f t="shared" si="0"/>
        <v>135.17974468400297</v>
      </c>
      <c r="G18" s="157">
        <f t="shared" si="1"/>
        <v>129.43931529907618</v>
      </c>
      <c r="H18" s="72">
        <f>H20+H24+H25</f>
        <v>-413.57</v>
      </c>
      <c r="I18" s="72">
        <f>SUM(I19:I25)</f>
        <v>0</v>
      </c>
      <c r="J18" s="72">
        <f>SUM(J19:J25)</f>
        <v>0</v>
      </c>
      <c r="K18" s="128">
        <f>J18/H18*100</f>
        <v>0</v>
      </c>
      <c r="L18" s="74"/>
    </row>
    <row r="19" spans="1:12" ht="32.25" customHeight="1">
      <c r="A19" s="75">
        <v>18010000</v>
      </c>
      <c r="B19" s="146" t="s">
        <v>102</v>
      </c>
      <c r="C19" s="122">
        <f>C20+C21+C22</f>
        <v>1711474.31</v>
      </c>
      <c r="D19" s="154">
        <f>D20+D21+D22</f>
        <v>2022550</v>
      </c>
      <c r="E19" s="154">
        <f>E20+E21+E22</f>
        <v>2159571.34</v>
      </c>
      <c r="F19" s="78">
        <f t="shared" si="0"/>
        <v>126.18193141327372</v>
      </c>
      <c r="G19" s="159">
        <f t="shared" si="1"/>
        <v>106.7746824553163</v>
      </c>
      <c r="H19" s="88"/>
      <c r="I19" s="85"/>
      <c r="J19" s="85"/>
      <c r="K19" s="129"/>
      <c r="L19" s="87"/>
    </row>
    <row r="20" spans="1:12" ht="32.25" customHeight="1">
      <c r="A20" s="121"/>
      <c r="B20" s="121" t="s">
        <v>103</v>
      </c>
      <c r="C20" s="79">
        <v>10027.7</v>
      </c>
      <c r="D20" s="91">
        <v>10350</v>
      </c>
      <c r="E20" s="91">
        <v>41902.24</v>
      </c>
      <c r="F20" s="90">
        <f t="shared" si="0"/>
        <v>417.8649141877</v>
      </c>
      <c r="G20" s="155">
        <f t="shared" si="1"/>
        <v>404.8525603864734</v>
      </c>
      <c r="H20" s="77"/>
      <c r="I20" s="77"/>
      <c r="J20" s="77"/>
      <c r="K20" s="124"/>
      <c r="L20" s="90"/>
    </row>
    <row r="21" spans="1:12" ht="28.5" customHeight="1">
      <c r="A21" s="106"/>
      <c r="B21" s="106" t="s">
        <v>104</v>
      </c>
      <c r="C21" s="79">
        <v>1701446.61</v>
      </c>
      <c r="D21" s="91">
        <v>2012200</v>
      </c>
      <c r="E21" s="91">
        <v>2078085.78</v>
      </c>
      <c r="F21" s="90">
        <f t="shared" si="0"/>
        <v>122.13640838251163</v>
      </c>
      <c r="G21" s="155">
        <f t="shared" si="1"/>
        <v>103.27431567438626</v>
      </c>
      <c r="H21" s="153"/>
      <c r="I21" s="77"/>
      <c r="J21" s="77"/>
      <c r="K21" s="124"/>
      <c r="L21" s="90"/>
    </row>
    <row r="22" spans="1:12" ht="27" customHeight="1">
      <c r="A22" s="106"/>
      <c r="B22" s="106" t="s">
        <v>105</v>
      </c>
      <c r="C22" s="79">
        <v>0</v>
      </c>
      <c r="D22" s="91">
        <v>0</v>
      </c>
      <c r="E22" s="91">
        <v>39583.32</v>
      </c>
      <c r="F22" s="90"/>
      <c r="G22" s="155"/>
      <c r="H22" s="153"/>
      <c r="I22" s="77"/>
      <c r="J22" s="77"/>
      <c r="K22" s="124"/>
      <c r="L22" s="90"/>
    </row>
    <row r="23" spans="1:12" ht="27.75" customHeight="1">
      <c r="A23" s="106">
        <v>18030000</v>
      </c>
      <c r="B23" s="106" t="s">
        <v>106</v>
      </c>
      <c r="C23" s="79">
        <v>230</v>
      </c>
      <c r="D23" s="91">
        <v>100</v>
      </c>
      <c r="E23" s="91">
        <v>315</v>
      </c>
      <c r="F23" s="90">
        <f>E23/C23*100</f>
        <v>136.95652173913044</v>
      </c>
      <c r="G23" s="155">
        <f t="shared" si="1"/>
        <v>315</v>
      </c>
      <c r="H23" s="153"/>
      <c r="I23" s="77"/>
      <c r="J23" s="77"/>
      <c r="K23" s="124"/>
      <c r="L23" s="90"/>
    </row>
    <row r="24" spans="1:12" ht="56.25" customHeight="1">
      <c r="A24" s="106">
        <v>18040000</v>
      </c>
      <c r="B24" s="121" t="s">
        <v>107</v>
      </c>
      <c r="C24" s="79">
        <v>2929.88</v>
      </c>
      <c r="D24" s="91">
        <v>0</v>
      </c>
      <c r="E24" s="91">
        <v>-4251.29</v>
      </c>
      <c r="F24" s="90"/>
      <c r="G24" s="155"/>
      <c r="H24" s="77">
        <v>-413.57</v>
      </c>
      <c r="I24" s="77"/>
      <c r="J24" s="77"/>
      <c r="K24" s="124"/>
      <c r="L24" s="90"/>
    </row>
    <row r="25" spans="1:12" ht="27.75" customHeight="1" thickBot="1">
      <c r="A25" s="106">
        <v>18050000</v>
      </c>
      <c r="B25" s="81" t="s">
        <v>97</v>
      </c>
      <c r="C25" s="114">
        <v>1897618.12</v>
      </c>
      <c r="D25" s="76">
        <v>1749800</v>
      </c>
      <c r="E25" s="76">
        <v>2727398.4</v>
      </c>
      <c r="F25" s="119">
        <f>E25/C25*100</f>
        <v>143.72746398521952</v>
      </c>
      <c r="G25" s="156">
        <f>E25/D25*100</f>
        <v>155.86915076008688</v>
      </c>
      <c r="H25" s="113"/>
      <c r="I25" s="113"/>
      <c r="J25" s="113"/>
      <c r="K25" s="125"/>
      <c r="L25" s="119"/>
    </row>
    <row r="26" spans="1:12" ht="27" customHeight="1" thickBot="1">
      <c r="A26" s="71">
        <v>19000000</v>
      </c>
      <c r="B26" s="71" t="s">
        <v>58</v>
      </c>
      <c r="C26" s="111">
        <f>C27+C28</f>
        <v>21684.39</v>
      </c>
      <c r="D26" s="72">
        <f>D27+D28</f>
        <v>0</v>
      </c>
      <c r="E26" s="72">
        <f>E27+E28</f>
        <v>0</v>
      </c>
      <c r="F26" s="73"/>
      <c r="G26" s="157"/>
      <c r="H26" s="72">
        <f>H27+H28</f>
        <v>27510</v>
      </c>
      <c r="I26" s="72">
        <f>I27+I28</f>
        <v>80450</v>
      </c>
      <c r="J26" s="72">
        <f>J27+J28</f>
        <v>20296.33</v>
      </c>
      <c r="K26" s="166">
        <f>J26/H26*100</f>
        <v>73.77800799709198</v>
      </c>
      <c r="L26" s="73">
        <f>J26/I26*100</f>
        <v>25.22850217526414</v>
      </c>
    </row>
    <row r="27" spans="1:12" ht="30.75" customHeight="1">
      <c r="A27" s="75">
        <v>19010000</v>
      </c>
      <c r="B27" s="146" t="s">
        <v>59</v>
      </c>
      <c r="C27" s="79">
        <v>21684.39</v>
      </c>
      <c r="D27" s="77">
        <v>0</v>
      </c>
      <c r="E27" s="85">
        <v>0</v>
      </c>
      <c r="F27" s="87"/>
      <c r="G27" s="86"/>
      <c r="H27" s="85"/>
      <c r="I27" s="77">
        <v>80450</v>
      </c>
      <c r="J27" s="77">
        <v>15296.33</v>
      </c>
      <c r="K27" s="129"/>
      <c r="L27" s="87">
        <f>J27/I27*100</f>
        <v>19.013461777501554</v>
      </c>
    </row>
    <row r="28" spans="1:12" ht="42" customHeight="1" thickBot="1">
      <c r="A28" s="81">
        <v>19050000</v>
      </c>
      <c r="B28" s="147" t="s">
        <v>60</v>
      </c>
      <c r="C28" s="83"/>
      <c r="D28" s="76"/>
      <c r="E28" s="94"/>
      <c r="F28" s="82"/>
      <c r="G28" s="160"/>
      <c r="H28" s="94">
        <v>27510</v>
      </c>
      <c r="I28" s="76">
        <v>0</v>
      </c>
      <c r="J28" s="76">
        <v>5000</v>
      </c>
      <c r="K28" s="130">
        <f>J28/H28*100</f>
        <v>18.175209014903672</v>
      </c>
      <c r="L28" s="96">
        <v>0</v>
      </c>
    </row>
    <row r="29" spans="1:12" ht="27.75" customHeight="1" thickBot="1">
      <c r="A29" s="97">
        <v>20000000</v>
      </c>
      <c r="B29" s="145" t="s">
        <v>61</v>
      </c>
      <c r="C29" s="111">
        <f>C30+C32+C36+C37</f>
        <v>226556.53999999998</v>
      </c>
      <c r="D29" s="72">
        <f>D30+D32+D36+D37</f>
        <v>261450</v>
      </c>
      <c r="E29" s="98">
        <f>E30+E32+E36+E37</f>
        <v>585057.87</v>
      </c>
      <c r="F29" s="93">
        <f aca="true" t="shared" si="2" ref="F29:F36">E29/C29*100</f>
        <v>258.2392324670919</v>
      </c>
      <c r="G29" s="161">
        <f aca="true" t="shared" si="3" ref="G29:G36">E29/D29*100</f>
        <v>223.7742857142857</v>
      </c>
      <c r="H29" s="98">
        <f>H30+H32+H36+H37</f>
        <v>2895719.38</v>
      </c>
      <c r="I29" s="72">
        <f>I30+I32+I36+I37</f>
        <v>9980272.74</v>
      </c>
      <c r="J29" s="72">
        <f>J30+J32+J36+J37</f>
        <v>3075288.65</v>
      </c>
      <c r="K29" s="169">
        <f>J29/H29*100</f>
        <v>106.20119723065153</v>
      </c>
      <c r="L29" s="93">
        <f>J29/I29*100</f>
        <v>30.813673434740217</v>
      </c>
    </row>
    <row r="30" spans="1:12" ht="39" customHeight="1" thickBot="1">
      <c r="A30" s="71">
        <v>21000000</v>
      </c>
      <c r="B30" s="145" t="s">
        <v>62</v>
      </c>
      <c r="C30" s="111">
        <f>+C31</f>
        <v>878.77</v>
      </c>
      <c r="D30" s="111">
        <f>+D31</f>
        <v>2500</v>
      </c>
      <c r="E30" s="111">
        <f>+E31</f>
        <v>16458.61</v>
      </c>
      <c r="F30" s="73">
        <f t="shared" si="2"/>
        <v>1872.9144144656736</v>
      </c>
      <c r="G30" s="157">
        <f t="shared" si="3"/>
        <v>658.3444</v>
      </c>
      <c r="H30" s="72"/>
      <c r="I30" s="72"/>
      <c r="J30" s="72"/>
      <c r="K30" s="166"/>
      <c r="L30" s="73"/>
    </row>
    <row r="31" spans="1:14" ht="23.25" customHeight="1" thickBot="1">
      <c r="A31" s="102">
        <v>21081100</v>
      </c>
      <c r="B31" s="150" t="s">
        <v>71</v>
      </c>
      <c r="C31" s="142">
        <v>878.77</v>
      </c>
      <c r="D31" s="100">
        <v>2500</v>
      </c>
      <c r="E31" s="100">
        <v>16458.61</v>
      </c>
      <c r="F31" s="101">
        <f t="shared" si="2"/>
        <v>1872.9144144656736</v>
      </c>
      <c r="G31" s="162">
        <f t="shared" si="3"/>
        <v>658.3444</v>
      </c>
      <c r="H31" s="100"/>
      <c r="I31" s="100"/>
      <c r="J31" s="100"/>
      <c r="K31" s="170"/>
      <c r="L31" s="101"/>
      <c r="M31" s="58"/>
      <c r="N31" s="58"/>
    </row>
    <row r="32" spans="1:20" ht="57" customHeight="1" thickBot="1">
      <c r="A32" s="71">
        <v>22000000</v>
      </c>
      <c r="B32" s="148" t="s">
        <v>63</v>
      </c>
      <c r="C32" s="127">
        <f>C33+C35</f>
        <v>172569.62</v>
      </c>
      <c r="D32" s="92">
        <f>D33+D35+D34</f>
        <v>201950</v>
      </c>
      <c r="E32" s="92">
        <f>E33+E35+E34</f>
        <v>487337.63</v>
      </c>
      <c r="F32" s="74">
        <f t="shared" si="2"/>
        <v>282.4005928737631</v>
      </c>
      <c r="G32" s="163">
        <f t="shared" si="3"/>
        <v>241.31598415449366</v>
      </c>
      <c r="H32" s="92"/>
      <c r="I32" s="92"/>
      <c r="J32" s="92"/>
      <c r="K32" s="128"/>
      <c r="L32" s="74"/>
      <c r="M32" s="52"/>
      <c r="N32" s="52"/>
      <c r="O32" s="52"/>
      <c r="P32" s="52"/>
      <c r="Q32" s="52"/>
      <c r="R32" s="52"/>
      <c r="S32" s="52"/>
      <c r="T32" s="52"/>
    </row>
    <row r="33" spans="1:20" ht="39" customHeight="1">
      <c r="A33" s="75">
        <v>22010000</v>
      </c>
      <c r="B33" s="126" t="s">
        <v>127</v>
      </c>
      <c r="C33" s="115">
        <v>158374.34</v>
      </c>
      <c r="D33" s="85">
        <v>123000</v>
      </c>
      <c r="E33" s="85">
        <v>164031.23</v>
      </c>
      <c r="F33" s="87">
        <f>E33/C33*100</f>
        <v>103.57184756065914</v>
      </c>
      <c r="G33" s="86">
        <f>E33/D33*100</f>
        <v>133.35872357723576</v>
      </c>
      <c r="H33" s="85"/>
      <c r="I33" s="85"/>
      <c r="J33" s="85"/>
      <c r="K33" s="129"/>
      <c r="L33" s="87"/>
      <c r="M33" s="59"/>
      <c r="N33" s="59"/>
      <c r="O33" s="59"/>
      <c r="P33" s="59"/>
      <c r="Q33" s="59"/>
      <c r="R33" s="59"/>
      <c r="S33" s="52"/>
      <c r="T33" s="52"/>
    </row>
    <row r="34" spans="1:20" ht="54" customHeight="1">
      <c r="A34" s="112">
        <v>22080400</v>
      </c>
      <c r="B34" s="152" t="s">
        <v>111</v>
      </c>
      <c r="C34" s="114"/>
      <c r="D34" s="113">
        <v>60000</v>
      </c>
      <c r="E34" s="113">
        <v>257085.92</v>
      </c>
      <c r="F34" s="197"/>
      <c r="G34" s="198">
        <f>E34/D34*100</f>
        <v>428.47653333333335</v>
      </c>
      <c r="H34" s="113"/>
      <c r="I34" s="113"/>
      <c r="J34" s="113"/>
      <c r="K34" s="199"/>
      <c r="L34" s="197"/>
      <c r="M34" s="59"/>
      <c r="N34" s="59"/>
      <c r="O34" s="59"/>
      <c r="P34" s="59"/>
      <c r="Q34" s="59"/>
      <c r="R34" s="59"/>
      <c r="S34" s="52"/>
      <c r="T34" s="52"/>
    </row>
    <row r="35" spans="1:20" ht="25.5" customHeight="1" thickBot="1">
      <c r="A35" s="103">
        <v>22090000</v>
      </c>
      <c r="B35" s="103" t="s">
        <v>108</v>
      </c>
      <c r="C35" s="104">
        <v>14195.28</v>
      </c>
      <c r="D35" s="94">
        <v>18950</v>
      </c>
      <c r="E35" s="94">
        <v>66220.48</v>
      </c>
      <c r="F35" s="96">
        <f t="shared" si="2"/>
        <v>466.49646924893335</v>
      </c>
      <c r="G35" s="95">
        <f t="shared" si="3"/>
        <v>349.4484432717678</v>
      </c>
      <c r="H35" s="94"/>
      <c r="I35" s="94"/>
      <c r="J35" s="94"/>
      <c r="K35" s="131"/>
      <c r="L35" s="82"/>
      <c r="M35" s="52"/>
      <c r="N35" s="52"/>
      <c r="O35" s="52"/>
      <c r="P35" s="52"/>
      <c r="Q35" s="52"/>
      <c r="R35" s="52"/>
      <c r="S35" s="52"/>
      <c r="T35" s="52"/>
    </row>
    <row r="36" spans="1:20" ht="27.75" customHeight="1" thickBot="1">
      <c r="A36" s="71">
        <v>24000000</v>
      </c>
      <c r="B36" s="151" t="s">
        <v>64</v>
      </c>
      <c r="C36" s="108">
        <v>53108.15</v>
      </c>
      <c r="D36" s="98">
        <v>57000</v>
      </c>
      <c r="E36" s="98">
        <v>81261.63</v>
      </c>
      <c r="F36" s="93">
        <f t="shared" si="2"/>
        <v>153.01159991451408</v>
      </c>
      <c r="G36" s="161">
        <f t="shared" si="3"/>
        <v>142.56426315789474</v>
      </c>
      <c r="H36" s="98">
        <v>3765.36</v>
      </c>
      <c r="I36" s="98">
        <v>20000</v>
      </c>
      <c r="J36" s="98">
        <v>14511.78</v>
      </c>
      <c r="K36" s="169">
        <f>J36/H36*100</f>
        <v>385.40219261903246</v>
      </c>
      <c r="L36" s="93">
        <f>J36/I36*100</f>
        <v>72.55890000000001</v>
      </c>
      <c r="M36" s="52"/>
      <c r="N36" s="52"/>
      <c r="O36" s="52"/>
      <c r="P36" s="52"/>
      <c r="Q36" s="52"/>
      <c r="R36" s="52"/>
      <c r="S36" s="52"/>
      <c r="T36" s="52"/>
    </row>
    <row r="37" spans="1:20" ht="42.75" customHeight="1" thickBot="1">
      <c r="A37" s="71">
        <v>25000000</v>
      </c>
      <c r="B37" s="145" t="s">
        <v>66</v>
      </c>
      <c r="C37" s="111"/>
      <c r="D37" s="72">
        <v>0</v>
      </c>
      <c r="E37" s="72"/>
      <c r="F37" s="73"/>
      <c r="G37" s="157"/>
      <c r="H37" s="72">
        <v>2891954.02</v>
      </c>
      <c r="I37" s="72">
        <v>9960272.74</v>
      </c>
      <c r="J37" s="72">
        <v>3060776.87</v>
      </c>
      <c r="K37" s="166">
        <f>J37/H37*100</f>
        <v>105.83767407201033</v>
      </c>
      <c r="L37" s="73">
        <f>J37/I37*100</f>
        <v>30.72984997396768</v>
      </c>
      <c r="M37" s="52"/>
      <c r="N37" s="52"/>
      <c r="O37" s="52"/>
      <c r="P37" s="52"/>
      <c r="Q37" s="52"/>
      <c r="R37" s="52"/>
      <c r="S37" s="52"/>
      <c r="T37" s="52"/>
    </row>
    <row r="38" spans="1:12" ht="24" customHeight="1" thickBot="1">
      <c r="A38" s="97">
        <v>30000000</v>
      </c>
      <c r="B38" s="145" t="s">
        <v>65</v>
      </c>
      <c r="C38" s="111">
        <f>C39+C40+C41</f>
        <v>0</v>
      </c>
      <c r="D38" s="111">
        <f>D39+D40+D41</f>
        <v>0</v>
      </c>
      <c r="E38" s="111">
        <f>E39+E40+E41</f>
        <v>1586.25</v>
      </c>
      <c r="F38" s="73"/>
      <c r="G38" s="157"/>
      <c r="H38" s="72">
        <f>H39+H40+H41</f>
        <v>0</v>
      </c>
      <c r="I38" s="72">
        <f>I39+I40+I41</f>
        <v>150000</v>
      </c>
      <c r="J38" s="72">
        <f>J39+J40+J41</f>
        <v>36467.75</v>
      </c>
      <c r="K38" s="166"/>
      <c r="L38" s="73">
        <f>J38/I38*100</f>
        <v>24.311833333333333</v>
      </c>
    </row>
    <row r="39" spans="1:17" ht="36">
      <c r="A39" s="106">
        <v>31020000</v>
      </c>
      <c r="B39" s="121" t="s">
        <v>49</v>
      </c>
      <c r="C39" s="109"/>
      <c r="D39" s="91">
        <v>0</v>
      </c>
      <c r="E39" s="91">
        <v>1586.25</v>
      </c>
      <c r="F39" s="90"/>
      <c r="G39" s="155"/>
      <c r="H39" s="91"/>
      <c r="I39" s="91"/>
      <c r="J39" s="91"/>
      <c r="K39" s="124"/>
      <c r="L39" s="90"/>
      <c r="M39" s="58"/>
      <c r="N39" s="58"/>
      <c r="O39" s="58"/>
      <c r="P39" s="58"/>
      <c r="Q39" s="58"/>
    </row>
    <row r="40" spans="1:17" ht="36" customHeight="1">
      <c r="A40" s="106">
        <v>31030000</v>
      </c>
      <c r="B40" s="121" t="s">
        <v>47</v>
      </c>
      <c r="C40" s="143"/>
      <c r="D40" s="107"/>
      <c r="E40" s="107"/>
      <c r="F40" s="89"/>
      <c r="G40" s="164"/>
      <c r="H40" s="91"/>
      <c r="I40" s="91">
        <v>50000</v>
      </c>
      <c r="J40" s="77">
        <v>18979</v>
      </c>
      <c r="K40" s="124"/>
      <c r="L40" s="90">
        <f>J40/I40*100</f>
        <v>37.958</v>
      </c>
      <c r="M40" s="58"/>
      <c r="N40" s="58"/>
      <c r="O40" s="58"/>
      <c r="P40" s="58"/>
      <c r="Q40" s="58"/>
    </row>
    <row r="41" spans="1:12" ht="39.75" customHeight="1" thickBot="1">
      <c r="A41" s="81">
        <v>33010100</v>
      </c>
      <c r="B41" s="147" t="s">
        <v>50</v>
      </c>
      <c r="C41" s="83"/>
      <c r="D41" s="76"/>
      <c r="E41" s="94"/>
      <c r="F41" s="82"/>
      <c r="G41" s="160"/>
      <c r="H41" s="94"/>
      <c r="I41" s="91">
        <v>100000</v>
      </c>
      <c r="J41" s="77">
        <v>17488.75</v>
      </c>
      <c r="K41" s="130"/>
      <c r="L41" s="96">
        <f>J41/I41*100</f>
        <v>17.48875</v>
      </c>
    </row>
    <row r="42" spans="1:13" ht="28.5" customHeight="1" thickBot="1">
      <c r="A42" s="99"/>
      <c r="B42" s="71" t="s">
        <v>52</v>
      </c>
      <c r="C42" s="144">
        <f>C38+C29+C11</f>
        <v>21443997.419999998</v>
      </c>
      <c r="D42" s="110">
        <f>D38+D29+D11</f>
        <v>24847200</v>
      </c>
      <c r="E42" s="110">
        <f>E38+E29+E11</f>
        <v>35165380.949999996</v>
      </c>
      <c r="F42" s="73">
        <f aca="true" t="shared" si="4" ref="F42:F52">E42/C42*100</f>
        <v>163.98706016072632</v>
      </c>
      <c r="G42" s="157">
        <f>E42/D42*100</f>
        <v>141.52653397565922</v>
      </c>
      <c r="H42" s="72">
        <f>H38+H29+H11</f>
        <v>2922815.81</v>
      </c>
      <c r="I42" s="72">
        <f>I38+I29+I11</f>
        <v>10210722.74</v>
      </c>
      <c r="J42" s="72">
        <f>J38+J29+J11</f>
        <v>3132087.73</v>
      </c>
      <c r="K42" s="166">
        <f>J42/H42*100</f>
        <v>107.15994211075517</v>
      </c>
      <c r="L42" s="73">
        <f>J42/I42*100</f>
        <v>30.67449591722045</v>
      </c>
      <c r="M42" s="64"/>
    </row>
    <row r="43" spans="1:12" ht="31.5" customHeight="1" thickBot="1">
      <c r="A43" s="71">
        <v>41020000</v>
      </c>
      <c r="B43" s="145" t="s">
        <v>46</v>
      </c>
      <c r="C43" s="111">
        <f>SUM(C44:C45)</f>
        <v>1796100</v>
      </c>
      <c r="D43" s="72">
        <f>SUM(D44:D45)</f>
        <v>4563900</v>
      </c>
      <c r="E43" s="72">
        <f>SUM(E44:E45)</f>
        <v>4563900</v>
      </c>
      <c r="F43" s="73">
        <f t="shared" si="4"/>
        <v>254.10055119425422</v>
      </c>
      <c r="G43" s="157">
        <f>E43/D43*100</f>
        <v>100</v>
      </c>
      <c r="H43" s="72"/>
      <c r="I43" s="72"/>
      <c r="J43" s="72"/>
      <c r="K43" s="166"/>
      <c r="L43" s="73"/>
    </row>
    <row r="44" spans="1:12" ht="18">
      <c r="A44" s="105">
        <v>41020100</v>
      </c>
      <c r="B44" s="126" t="s">
        <v>125</v>
      </c>
      <c r="C44" s="115">
        <v>1796100</v>
      </c>
      <c r="D44" s="85">
        <v>2163000</v>
      </c>
      <c r="E44" s="115">
        <f>D44</f>
        <v>2163000</v>
      </c>
      <c r="F44" s="87">
        <f t="shared" si="4"/>
        <v>120.42759311842326</v>
      </c>
      <c r="G44" s="155">
        <f>E44/D44*100</f>
        <v>100</v>
      </c>
      <c r="H44" s="201"/>
      <c r="I44" s="85"/>
      <c r="J44" s="85"/>
      <c r="K44" s="167"/>
      <c r="L44" s="80"/>
    </row>
    <row r="45" spans="1:12" ht="75.75" customHeight="1" thickBot="1">
      <c r="A45" s="106">
        <v>41020900</v>
      </c>
      <c r="B45" s="121" t="s">
        <v>113</v>
      </c>
      <c r="C45" s="109"/>
      <c r="D45" s="91">
        <v>2400900</v>
      </c>
      <c r="E45" s="109">
        <f>D45</f>
        <v>2400900</v>
      </c>
      <c r="F45" s="90"/>
      <c r="G45" s="155">
        <f>E45/D45*100</f>
        <v>100</v>
      </c>
      <c r="H45" s="91"/>
      <c r="I45" s="91"/>
      <c r="J45" s="91"/>
      <c r="K45" s="123"/>
      <c r="L45" s="89"/>
    </row>
    <row r="46" spans="1:12" ht="35.25" customHeight="1" thickBot="1">
      <c r="A46" s="71">
        <v>41030000</v>
      </c>
      <c r="B46" s="71" t="s">
        <v>67</v>
      </c>
      <c r="C46" s="72">
        <f>SUM(C47:C54)</f>
        <v>60342448.22</v>
      </c>
      <c r="D46" s="111">
        <f>SUM(D47:D54)</f>
        <v>75042154.67</v>
      </c>
      <c r="E46" s="111">
        <f>SUM(E47:E54)</f>
        <v>64652843.18</v>
      </c>
      <c r="F46" s="200">
        <f t="shared" si="4"/>
        <v>107.143221873075</v>
      </c>
      <c r="G46" s="73">
        <f aca="true" t="shared" si="5" ref="G46:G55">E46/D46*100</f>
        <v>86.15536622624005</v>
      </c>
      <c r="H46" s="72">
        <v>0</v>
      </c>
      <c r="I46" s="72">
        <f>SUM(I47:I54)</f>
        <v>0</v>
      </c>
      <c r="J46" s="72">
        <f>SUM(J47:J54)</f>
        <v>0</v>
      </c>
      <c r="K46" s="73"/>
      <c r="L46" s="73"/>
    </row>
    <row r="47" spans="1:12" ht="113.25" customHeight="1">
      <c r="A47" s="75">
        <v>41030600</v>
      </c>
      <c r="B47" s="146" t="s">
        <v>68</v>
      </c>
      <c r="C47" s="77">
        <v>22579126.9</v>
      </c>
      <c r="D47" s="77">
        <v>25072170</v>
      </c>
      <c r="E47" s="77">
        <v>22171728.99</v>
      </c>
      <c r="F47" s="84">
        <f t="shared" si="4"/>
        <v>98.1956879386687</v>
      </c>
      <c r="G47" s="84">
        <f t="shared" si="5"/>
        <v>88.43163152611042</v>
      </c>
      <c r="H47" s="77"/>
      <c r="I47" s="77"/>
      <c r="J47" s="77"/>
      <c r="K47" s="78"/>
      <c r="L47" s="78"/>
    </row>
    <row r="48" spans="1:12" ht="127.5" customHeight="1">
      <c r="A48" s="106">
        <v>41030800</v>
      </c>
      <c r="B48" s="121" t="s">
        <v>126</v>
      </c>
      <c r="C48" s="91">
        <v>1237999.81</v>
      </c>
      <c r="D48" s="91">
        <v>16501056</v>
      </c>
      <c r="E48" s="91">
        <v>9035201.98</v>
      </c>
      <c r="F48" s="90">
        <f t="shared" si="4"/>
        <v>729.8225659663066</v>
      </c>
      <c r="G48" s="90">
        <f t="shared" si="5"/>
        <v>54.75529553987333</v>
      </c>
      <c r="H48" s="91"/>
      <c r="I48" s="91"/>
      <c r="J48" s="91"/>
      <c r="K48" s="89"/>
      <c r="L48" s="89"/>
    </row>
    <row r="49" spans="1:12" ht="162" customHeight="1">
      <c r="A49" s="106">
        <v>41030900</v>
      </c>
      <c r="B49" s="121" t="s">
        <v>115</v>
      </c>
      <c r="C49" s="91">
        <v>1097270.82</v>
      </c>
      <c r="D49" s="91">
        <v>0</v>
      </c>
      <c r="E49" s="91">
        <v>0</v>
      </c>
      <c r="F49" s="90">
        <f t="shared" si="4"/>
        <v>0</v>
      </c>
      <c r="G49" s="90">
        <v>0</v>
      </c>
      <c r="H49" s="91"/>
      <c r="I49" s="91"/>
      <c r="J49" s="91"/>
      <c r="K49" s="89"/>
      <c r="L49" s="89"/>
    </row>
    <row r="50" spans="1:12" ht="54.75" customHeight="1">
      <c r="A50" s="106">
        <v>41031000</v>
      </c>
      <c r="B50" s="121" t="s">
        <v>69</v>
      </c>
      <c r="C50" s="91">
        <v>2238.83</v>
      </c>
      <c r="D50" s="91">
        <v>113771.67</v>
      </c>
      <c r="E50" s="91">
        <f>D50</f>
        <v>113771.67</v>
      </c>
      <c r="F50" s="90">
        <f t="shared" si="4"/>
        <v>5081.746715918583</v>
      </c>
      <c r="G50" s="90">
        <f t="shared" si="5"/>
        <v>100</v>
      </c>
      <c r="H50" s="91"/>
      <c r="I50" s="91"/>
      <c r="J50" s="91"/>
      <c r="K50" s="89"/>
      <c r="L50" s="89"/>
    </row>
    <row r="51" spans="1:12" ht="36" customHeight="1">
      <c r="A51" s="106">
        <v>41033900</v>
      </c>
      <c r="B51" s="121" t="s">
        <v>109</v>
      </c>
      <c r="C51" s="91">
        <v>15190600</v>
      </c>
      <c r="D51" s="91">
        <v>14076000</v>
      </c>
      <c r="E51" s="91">
        <f>D51</f>
        <v>14076000</v>
      </c>
      <c r="F51" s="90">
        <f t="shared" si="4"/>
        <v>92.66256764051452</v>
      </c>
      <c r="G51" s="90">
        <f t="shared" si="5"/>
        <v>100</v>
      </c>
      <c r="H51" s="91"/>
      <c r="I51" s="91"/>
      <c r="J51" s="91"/>
      <c r="K51" s="90"/>
      <c r="L51" s="90"/>
    </row>
    <row r="52" spans="1:13" ht="36" customHeight="1">
      <c r="A52" s="106">
        <v>41034200</v>
      </c>
      <c r="B52" s="121" t="s">
        <v>110</v>
      </c>
      <c r="C52" s="91">
        <v>19698200</v>
      </c>
      <c r="D52" s="91">
        <v>18563600</v>
      </c>
      <c r="E52" s="91">
        <f>D52</f>
        <v>18563600</v>
      </c>
      <c r="F52" s="90">
        <f t="shared" si="4"/>
        <v>94.24008285020966</v>
      </c>
      <c r="G52" s="90">
        <f t="shared" si="5"/>
        <v>100</v>
      </c>
      <c r="H52" s="91"/>
      <c r="I52" s="91"/>
      <c r="J52" s="91"/>
      <c r="K52" s="90"/>
      <c r="L52" s="90"/>
      <c r="M52" s="64"/>
    </row>
    <row r="53" spans="1:12" ht="24" customHeight="1">
      <c r="A53" s="106">
        <v>41035000</v>
      </c>
      <c r="B53" s="121" t="s">
        <v>70</v>
      </c>
      <c r="C53" s="91">
        <v>386761</v>
      </c>
      <c r="D53" s="91">
        <v>461155</v>
      </c>
      <c r="E53" s="91">
        <f>D53</f>
        <v>461155</v>
      </c>
      <c r="F53" s="90">
        <f>E53/C53*100</f>
        <v>119.23513487657753</v>
      </c>
      <c r="G53" s="90">
        <f t="shared" si="5"/>
        <v>100</v>
      </c>
      <c r="H53" s="91"/>
      <c r="I53" s="91"/>
      <c r="J53" s="91"/>
      <c r="K53" s="90"/>
      <c r="L53" s="90"/>
    </row>
    <row r="54" spans="1:12" ht="181.5" customHeight="1" thickBot="1">
      <c r="A54" s="106">
        <v>41035800</v>
      </c>
      <c r="B54" s="121" t="s">
        <v>114</v>
      </c>
      <c r="C54" s="91">
        <v>150250.86</v>
      </c>
      <c r="D54" s="91">
        <v>254402</v>
      </c>
      <c r="E54" s="91">
        <v>231385.54</v>
      </c>
      <c r="F54" s="90">
        <f>E54/C54*100</f>
        <v>153.99947793976023</v>
      </c>
      <c r="G54" s="90">
        <f>E54/D54*100</f>
        <v>90.95272049748037</v>
      </c>
      <c r="H54" s="91"/>
      <c r="I54" s="91"/>
      <c r="J54" s="91"/>
      <c r="K54" s="90"/>
      <c r="L54" s="90"/>
    </row>
    <row r="55" spans="1:13" ht="25.5" customHeight="1" thickBot="1">
      <c r="A55" s="99"/>
      <c r="B55" s="71" t="s">
        <v>5</v>
      </c>
      <c r="C55" s="144">
        <f>C46+C43+C42</f>
        <v>83582545.64</v>
      </c>
      <c r="D55" s="110">
        <f>D46+D43+D42</f>
        <v>104453254.67</v>
      </c>
      <c r="E55" s="110">
        <f>E46+E43+E42</f>
        <v>104382124.13</v>
      </c>
      <c r="F55" s="73">
        <f>E55/C55*100</f>
        <v>124.88507418712307</v>
      </c>
      <c r="G55" s="157">
        <f t="shared" si="5"/>
        <v>99.93190203577214</v>
      </c>
      <c r="H55" s="72">
        <f>H46+H43+H42</f>
        <v>2922815.81</v>
      </c>
      <c r="I55" s="72">
        <f>I46+I43+I42</f>
        <v>10210722.74</v>
      </c>
      <c r="J55" s="72">
        <f>J46+J43+J42</f>
        <v>3132087.73</v>
      </c>
      <c r="K55" s="157">
        <f>J55/H55*100</f>
        <v>107.15994211075517</v>
      </c>
      <c r="L55" s="73">
        <f>J55/I55*100</f>
        <v>30.67449591722045</v>
      </c>
      <c r="M55" s="64"/>
    </row>
    <row r="56" spans="1:12" ht="68.25" customHeight="1" thickBot="1">
      <c r="A56" s="63"/>
      <c r="B56" s="215" t="s">
        <v>95</v>
      </c>
      <c r="C56" s="215"/>
      <c r="D56" s="215"/>
      <c r="E56" s="215"/>
      <c r="F56" s="215"/>
      <c r="G56" s="215"/>
      <c r="H56" s="215"/>
      <c r="I56" s="215"/>
      <c r="J56" s="215"/>
      <c r="K56" s="215"/>
      <c r="L56" s="64"/>
    </row>
    <row r="57" spans="1:12" ht="37.5" customHeight="1">
      <c r="A57" s="132">
        <v>10000</v>
      </c>
      <c r="B57" s="133" t="s">
        <v>72</v>
      </c>
      <c r="C57" s="171">
        <v>4821030.38</v>
      </c>
      <c r="D57" s="171">
        <v>7772294.8</v>
      </c>
      <c r="E57" s="171">
        <v>6333090.66</v>
      </c>
      <c r="F57" s="180">
        <f>E57/C57*100</f>
        <v>131.36384052406655</v>
      </c>
      <c r="G57" s="180">
        <f>E57/D57*100</f>
        <v>81.48289305753045</v>
      </c>
      <c r="H57" s="181">
        <v>20368.78</v>
      </c>
      <c r="I57" s="182">
        <v>1549766</v>
      </c>
      <c r="J57" s="181">
        <v>165248.63</v>
      </c>
      <c r="K57" s="183">
        <f aca="true" t="shared" si="6" ref="K57:K62">J57/H57*100</f>
        <v>811.2838864183324</v>
      </c>
      <c r="L57" s="184">
        <f aca="true" t="shared" si="7" ref="L57:L62">J57/I57*100</f>
        <v>10.662811676085294</v>
      </c>
    </row>
    <row r="58" spans="1:12" ht="30" customHeight="1">
      <c r="A58" s="134">
        <v>70000</v>
      </c>
      <c r="B58" s="135" t="s">
        <v>73</v>
      </c>
      <c r="C58" s="172">
        <v>18649194.46</v>
      </c>
      <c r="D58" s="172">
        <v>38066175.2</v>
      </c>
      <c r="E58" s="172">
        <v>28343405.61</v>
      </c>
      <c r="F58" s="185">
        <f aca="true" t="shared" si="8" ref="F58:F82">E58/C58*100</f>
        <v>151.98192967955143</v>
      </c>
      <c r="G58" s="185">
        <f aca="true" t="shared" si="9" ref="G58:G82">E58/D58*100</f>
        <v>74.45824399505206</v>
      </c>
      <c r="H58" s="186">
        <v>872315.34</v>
      </c>
      <c r="I58" s="187">
        <v>11824614.91</v>
      </c>
      <c r="J58" s="186">
        <v>912540.15</v>
      </c>
      <c r="K58" s="188">
        <f t="shared" si="6"/>
        <v>104.61126936045856</v>
      </c>
      <c r="L58" s="189">
        <f t="shared" si="7"/>
        <v>7.717292757062817</v>
      </c>
    </row>
    <row r="59" spans="1:12" ht="30.75" customHeight="1">
      <c r="A59" s="134">
        <v>80000</v>
      </c>
      <c r="B59" s="135" t="s">
        <v>74</v>
      </c>
      <c r="C59" s="172">
        <v>15722223.51</v>
      </c>
      <c r="D59" s="172">
        <v>21403896.08</v>
      </c>
      <c r="E59" s="172">
        <v>18317942.11</v>
      </c>
      <c r="F59" s="185">
        <f t="shared" si="8"/>
        <v>116.5098696017711</v>
      </c>
      <c r="G59" s="185">
        <f t="shared" si="9"/>
        <v>85.58227923334228</v>
      </c>
      <c r="H59" s="186">
        <v>1663144.45</v>
      </c>
      <c r="I59" s="187">
        <v>11576441.83</v>
      </c>
      <c r="J59" s="186">
        <v>1929392.02</v>
      </c>
      <c r="K59" s="188">
        <f t="shared" si="6"/>
        <v>116.00868583603787</v>
      </c>
      <c r="L59" s="189">
        <f t="shared" si="7"/>
        <v>16.666537510688638</v>
      </c>
    </row>
    <row r="60" spans="1:12" ht="38.25" customHeight="1">
      <c r="A60" s="134">
        <v>90000</v>
      </c>
      <c r="B60" s="135" t="s">
        <v>75</v>
      </c>
      <c r="C60" s="172">
        <v>25380181.34</v>
      </c>
      <c r="D60" s="172">
        <v>36330654.17</v>
      </c>
      <c r="E60" s="172">
        <v>32997160.17</v>
      </c>
      <c r="F60" s="185">
        <f t="shared" si="8"/>
        <v>130.01152248662382</v>
      </c>
      <c r="G60" s="185">
        <f t="shared" si="9"/>
        <v>90.82456928960936</v>
      </c>
      <c r="H60" s="186">
        <v>23312.57</v>
      </c>
      <c r="I60" s="190">
        <v>73062.65</v>
      </c>
      <c r="J60" s="186">
        <v>40764.52</v>
      </c>
      <c r="K60" s="188">
        <f t="shared" si="6"/>
        <v>174.86068674539098</v>
      </c>
      <c r="L60" s="189">
        <f t="shared" si="7"/>
        <v>55.79392480289177</v>
      </c>
    </row>
    <row r="61" spans="1:12" ht="33" customHeight="1">
      <c r="A61" s="134">
        <v>100000</v>
      </c>
      <c r="B61" s="135" t="s">
        <v>76</v>
      </c>
      <c r="C61" s="172">
        <v>486059.51</v>
      </c>
      <c r="D61" s="172">
        <v>2294947</v>
      </c>
      <c r="E61" s="172">
        <v>749079.2</v>
      </c>
      <c r="F61" s="185">
        <f t="shared" si="8"/>
        <v>154.11265176150962</v>
      </c>
      <c r="G61" s="185">
        <f t="shared" si="9"/>
        <v>32.64037034406459</v>
      </c>
      <c r="H61" s="191">
        <v>1163642.4</v>
      </c>
      <c r="I61" s="187">
        <v>3779400</v>
      </c>
      <c r="J61" s="191">
        <v>264423</v>
      </c>
      <c r="K61" s="188">
        <f t="shared" si="6"/>
        <v>22.72373368313152</v>
      </c>
      <c r="L61" s="189">
        <f t="shared" si="7"/>
        <v>6.99642800444515</v>
      </c>
    </row>
    <row r="62" spans="1:12" ht="42" customHeight="1">
      <c r="A62" s="136">
        <v>100102</v>
      </c>
      <c r="B62" s="137" t="s">
        <v>77</v>
      </c>
      <c r="C62" s="175">
        <v>37059.12</v>
      </c>
      <c r="D62" s="174">
        <v>150000</v>
      </c>
      <c r="E62" s="175">
        <v>149999.6</v>
      </c>
      <c r="F62" s="185">
        <f t="shared" si="8"/>
        <v>404.7575873361267</v>
      </c>
      <c r="G62" s="192">
        <f t="shared" si="9"/>
        <v>99.99973333333334</v>
      </c>
      <c r="H62" s="193">
        <v>515504.43</v>
      </c>
      <c r="I62" s="177">
        <v>2299500</v>
      </c>
      <c r="J62" s="193">
        <v>264423</v>
      </c>
      <c r="K62" s="178">
        <f t="shared" si="6"/>
        <v>51.29403058670127</v>
      </c>
      <c r="L62" s="194">
        <f t="shared" si="7"/>
        <v>11.499151989562948</v>
      </c>
    </row>
    <row r="63" spans="1:12" ht="39.75" customHeight="1">
      <c r="A63" s="136">
        <v>100103</v>
      </c>
      <c r="B63" s="137" t="s">
        <v>129</v>
      </c>
      <c r="C63" s="175"/>
      <c r="D63" s="174">
        <v>650000</v>
      </c>
      <c r="E63" s="175"/>
      <c r="F63" s="192"/>
      <c r="G63" s="192"/>
      <c r="H63" s="193"/>
      <c r="I63" s="177"/>
      <c r="J63" s="193"/>
      <c r="K63" s="178"/>
      <c r="L63" s="194"/>
    </row>
    <row r="64" spans="1:12" ht="36">
      <c r="A64" s="136">
        <v>100202</v>
      </c>
      <c r="B64" s="137" t="s">
        <v>78</v>
      </c>
      <c r="C64" s="175">
        <v>14910</v>
      </c>
      <c r="D64" s="174"/>
      <c r="E64" s="175"/>
      <c r="F64" s="192"/>
      <c r="G64" s="192"/>
      <c r="H64" s="176">
        <v>170975</v>
      </c>
      <c r="I64" s="177">
        <v>396000</v>
      </c>
      <c r="J64" s="176"/>
      <c r="K64" s="178"/>
      <c r="L64" s="194">
        <f>J64/I64*100</f>
        <v>0</v>
      </c>
    </row>
    <row r="65" spans="1:12" ht="23.25" customHeight="1">
      <c r="A65" s="136">
        <v>100201</v>
      </c>
      <c r="B65" s="137" t="s">
        <v>79</v>
      </c>
      <c r="C65" s="175"/>
      <c r="D65" s="173"/>
      <c r="E65" s="175"/>
      <c r="F65" s="192"/>
      <c r="G65" s="192"/>
      <c r="H65" s="193"/>
      <c r="I65" s="195">
        <v>633400</v>
      </c>
      <c r="J65" s="193"/>
      <c r="K65" s="178"/>
      <c r="L65" s="194"/>
    </row>
    <row r="66" spans="1:12" ht="29.25" customHeight="1">
      <c r="A66" s="136">
        <v>100203</v>
      </c>
      <c r="B66" s="137" t="s">
        <v>80</v>
      </c>
      <c r="C66" s="174">
        <v>418750.43</v>
      </c>
      <c r="D66" s="174">
        <v>1471847</v>
      </c>
      <c r="E66" s="174">
        <v>586343.55</v>
      </c>
      <c r="F66" s="192">
        <f t="shared" si="8"/>
        <v>140.0221965145206</v>
      </c>
      <c r="G66" s="192">
        <f t="shared" si="9"/>
        <v>39.83726229696429</v>
      </c>
      <c r="H66" s="193">
        <v>419347.97</v>
      </c>
      <c r="I66" s="177">
        <v>450500</v>
      </c>
      <c r="J66" s="193"/>
      <c r="K66" s="178"/>
      <c r="L66" s="194">
        <f>J66/I66*100</f>
        <v>0</v>
      </c>
    </row>
    <row r="67" spans="1:12" ht="72">
      <c r="A67" s="136">
        <v>100302</v>
      </c>
      <c r="B67" s="137" t="s">
        <v>81</v>
      </c>
      <c r="C67" s="174">
        <v>15339.96</v>
      </c>
      <c r="D67" s="174">
        <v>23100</v>
      </c>
      <c r="E67" s="174">
        <v>12736.05</v>
      </c>
      <c r="F67" s="192">
        <f t="shared" si="8"/>
        <v>83.02531427722106</v>
      </c>
      <c r="G67" s="192">
        <f t="shared" si="9"/>
        <v>55.134415584415585</v>
      </c>
      <c r="H67" s="176">
        <v>56660</v>
      </c>
      <c r="I67" s="195"/>
      <c r="J67" s="176"/>
      <c r="K67" s="178"/>
      <c r="L67" s="194"/>
    </row>
    <row r="68" spans="1:12" ht="29.25" customHeight="1">
      <c r="A68" s="134">
        <v>110000</v>
      </c>
      <c r="B68" s="135" t="s">
        <v>82</v>
      </c>
      <c r="C68" s="172">
        <v>3763172.14</v>
      </c>
      <c r="D68" s="172">
        <v>5749649</v>
      </c>
      <c r="E68" s="172">
        <v>4601420.1</v>
      </c>
      <c r="F68" s="185">
        <f t="shared" si="8"/>
        <v>122.2750362942472</v>
      </c>
      <c r="G68" s="185">
        <f t="shared" si="9"/>
        <v>80.02958267539462</v>
      </c>
      <c r="H68" s="186">
        <v>88088.95</v>
      </c>
      <c r="I68" s="187">
        <v>2027197.7</v>
      </c>
      <c r="J68" s="186">
        <v>101181.8</v>
      </c>
      <c r="K68" s="188">
        <f>J68/H68*100</f>
        <v>114.86321496623584</v>
      </c>
      <c r="L68" s="189">
        <f>J68/I68*100</f>
        <v>4.991215213000686</v>
      </c>
    </row>
    <row r="69" spans="1:12" ht="29.25" customHeight="1">
      <c r="A69" s="134">
        <v>120000</v>
      </c>
      <c r="B69" s="135" t="s">
        <v>83</v>
      </c>
      <c r="C69" s="196">
        <v>15000</v>
      </c>
      <c r="D69" s="172">
        <v>22500</v>
      </c>
      <c r="E69" s="196">
        <v>22500</v>
      </c>
      <c r="F69" s="185">
        <f t="shared" si="8"/>
        <v>150</v>
      </c>
      <c r="G69" s="185">
        <f t="shared" si="9"/>
        <v>100</v>
      </c>
      <c r="H69" s="191"/>
      <c r="I69" s="187"/>
      <c r="J69" s="191"/>
      <c r="K69" s="188"/>
      <c r="L69" s="194"/>
    </row>
    <row r="70" spans="1:12" ht="30" customHeight="1">
      <c r="A70" s="134">
        <v>130000</v>
      </c>
      <c r="B70" s="135" t="s">
        <v>84</v>
      </c>
      <c r="C70" s="172">
        <v>569138.83</v>
      </c>
      <c r="D70" s="172">
        <v>1089832</v>
      </c>
      <c r="E70" s="172">
        <v>671674.77</v>
      </c>
      <c r="F70" s="185">
        <f t="shared" si="8"/>
        <v>118.01598038917851</v>
      </c>
      <c r="G70" s="185">
        <f t="shared" si="9"/>
        <v>61.63103762781786</v>
      </c>
      <c r="H70" s="186">
        <v>3268</v>
      </c>
      <c r="I70" s="187">
        <v>391300</v>
      </c>
      <c r="J70" s="186">
        <v>6300</v>
      </c>
      <c r="K70" s="188">
        <f>J70/H70*100</f>
        <v>192.77845777233782</v>
      </c>
      <c r="L70" s="189">
        <f>J70/I70*100</f>
        <v>1.6100178890876566</v>
      </c>
    </row>
    <row r="71" spans="1:12" ht="24.75" customHeight="1">
      <c r="A71" s="134">
        <v>160101</v>
      </c>
      <c r="B71" s="138" t="s">
        <v>96</v>
      </c>
      <c r="C71" s="175">
        <v>147375.52</v>
      </c>
      <c r="D71" s="172">
        <v>50000</v>
      </c>
      <c r="E71" s="175"/>
      <c r="F71" s="192"/>
      <c r="G71" s="192">
        <f t="shared" si="9"/>
        <v>0</v>
      </c>
      <c r="H71" s="186"/>
      <c r="I71" s="187"/>
      <c r="J71" s="186"/>
      <c r="K71" s="188"/>
      <c r="L71" s="194"/>
    </row>
    <row r="72" spans="1:12" ht="54">
      <c r="A72" s="134">
        <v>170000</v>
      </c>
      <c r="B72" s="135" t="s">
        <v>85</v>
      </c>
      <c r="C72" s="172">
        <v>854153.12</v>
      </c>
      <c r="D72" s="172">
        <v>1077086</v>
      </c>
      <c r="E72" s="172">
        <v>927973.61</v>
      </c>
      <c r="F72" s="185">
        <f t="shared" si="8"/>
        <v>108.64253589567173</v>
      </c>
      <c r="G72" s="185">
        <f t="shared" si="9"/>
        <v>86.1559439079145</v>
      </c>
      <c r="H72" s="191">
        <v>132973.2</v>
      </c>
      <c r="I72" s="187">
        <v>831800</v>
      </c>
      <c r="J72" s="191">
        <v>11521.9</v>
      </c>
      <c r="K72" s="188">
        <f>J72/H72*100</f>
        <v>8.664828702324979</v>
      </c>
      <c r="L72" s="189">
        <f>J72/I72*100</f>
        <v>1.3851767251743208</v>
      </c>
    </row>
    <row r="73" spans="1:12" ht="54">
      <c r="A73" s="136">
        <v>170102</v>
      </c>
      <c r="B73" s="137" t="s">
        <v>86</v>
      </c>
      <c r="C73" s="174">
        <v>25122.5</v>
      </c>
      <c r="D73" s="174"/>
      <c r="E73" s="174"/>
      <c r="F73" s="192">
        <f t="shared" si="8"/>
        <v>0</v>
      </c>
      <c r="G73" s="192"/>
      <c r="H73" s="176"/>
      <c r="I73" s="177"/>
      <c r="J73" s="176"/>
      <c r="K73" s="178"/>
      <c r="L73" s="194"/>
    </row>
    <row r="74" spans="1:12" ht="54">
      <c r="A74" s="136">
        <v>170602</v>
      </c>
      <c r="B74" s="137" t="s">
        <v>87</v>
      </c>
      <c r="C74" s="174">
        <v>825349.5</v>
      </c>
      <c r="D74" s="174"/>
      <c r="E74" s="174"/>
      <c r="F74" s="192">
        <f t="shared" si="8"/>
        <v>0</v>
      </c>
      <c r="G74" s="192"/>
      <c r="H74" s="176"/>
      <c r="I74" s="177"/>
      <c r="J74" s="176"/>
      <c r="K74" s="178"/>
      <c r="L74" s="194"/>
    </row>
    <row r="75" spans="1:12" ht="32.25" customHeight="1">
      <c r="A75" s="136">
        <v>170603</v>
      </c>
      <c r="B75" s="137" t="s">
        <v>88</v>
      </c>
      <c r="C75" s="174"/>
      <c r="D75" s="173">
        <v>626100</v>
      </c>
      <c r="E75" s="174">
        <v>610831.01</v>
      </c>
      <c r="F75" s="192"/>
      <c r="G75" s="192">
        <f t="shared" si="9"/>
        <v>97.56125379332376</v>
      </c>
      <c r="H75" s="193"/>
      <c r="I75" s="177"/>
      <c r="J75" s="193"/>
      <c r="K75" s="178"/>
      <c r="L75" s="194"/>
    </row>
    <row r="76" spans="1:12" ht="63.75" customHeight="1">
      <c r="A76" s="136">
        <v>170703</v>
      </c>
      <c r="B76" s="137" t="s">
        <v>89</v>
      </c>
      <c r="C76" s="174">
        <v>3681.12</v>
      </c>
      <c r="D76" s="174">
        <v>450986</v>
      </c>
      <c r="E76" s="174">
        <v>317142.6</v>
      </c>
      <c r="F76" s="192">
        <f t="shared" si="8"/>
        <v>8615.383361585604</v>
      </c>
      <c r="G76" s="192">
        <f t="shared" si="9"/>
        <v>70.32204990842287</v>
      </c>
      <c r="H76" s="193"/>
      <c r="I76" s="177">
        <v>831800</v>
      </c>
      <c r="J76" s="193"/>
      <c r="K76" s="178"/>
      <c r="L76" s="194"/>
    </row>
    <row r="77" spans="1:12" ht="39.75" customHeight="1">
      <c r="A77" s="134">
        <v>200000</v>
      </c>
      <c r="B77" s="135" t="s">
        <v>90</v>
      </c>
      <c r="C77" s="172">
        <v>22947.74</v>
      </c>
      <c r="D77" s="172">
        <v>41532</v>
      </c>
      <c r="E77" s="172">
        <v>30730.04</v>
      </c>
      <c r="F77" s="185">
        <f t="shared" si="8"/>
        <v>133.9131435165293</v>
      </c>
      <c r="G77" s="185">
        <f t="shared" si="9"/>
        <v>73.9912356736974</v>
      </c>
      <c r="H77" s="191">
        <v>67336.8</v>
      </c>
      <c r="I77" s="187">
        <f>SUM(I79:I80)</f>
        <v>80450</v>
      </c>
      <c r="J77" s="187"/>
      <c r="K77" s="188"/>
      <c r="L77" s="189">
        <f>J77/I77*100</f>
        <v>0</v>
      </c>
    </row>
    <row r="78" spans="1:12" ht="30.75" customHeight="1">
      <c r="A78" s="136">
        <v>200700</v>
      </c>
      <c r="B78" s="137" t="s">
        <v>93</v>
      </c>
      <c r="C78" s="174">
        <v>22947.74</v>
      </c>
      <c r="D78" s="174">
        <v>41532</v>
      </c>
      <c r="E78" s="174">
        <v>30730.04</v>
      </c>
      <c r="F78" s="192">
        <f t="shared" si="8"/>
        <v>133.9131435165293</v>
      </c>
      <c r="G78" s="192">
        <f t="shared" si="9"/>
        <v>73.9912356736974</v>
      </c>
      <c r="H78" s="176"/>
      <c r="I78" s="177"/>
      <c r="J78" s="176"/>
      <c r="K78" s="178"/>
      <c r="L78" s="194"/>
    </row>
    <row r="79" spans="1:12" ht="40.5" customHeight="1">
      <c r="A79" s="136">
        <v>240601</v>
      </c>
      <c r="B79" s="137" t="s">
        <v>91</v>
      </c>
      <c r="C79" s="175"/>
      <c r="D79" s="174"/>
      <c r="E79" s="175"/>
      <c r="F79" s="192"/>
      <c r="G79" s="192"/>
      <c r="H79" s="186">
        <v>18736.8</v>
      </c>
      <c r="I79" s="177">
        <v>80450</v>
      </c>
      <c r="J79" s="186"/>
      <c r="K79" s="178"/>
      <c r="L79" s="194">
        <f>J79/I79*100</f>
        <v>0</v>
      </c>
    </row>
    <row r="80" spans="1:12" ht="43.5" customHeight="1">
      <c r="A80" s="136">
        <v>240603</v>
      </c>
      <c r="B80" s="137" t="s">
        <v>92</v>
      </c>
      <c r="C80" s="175"/>
      <c r="D80" s="174"/>
      <c r="E80" s="175"/>
      <c r="F80" s="192"/>
      <c r="G80" s="192"/>
      <c r="H80" s="176">
        <v>48600</v>
      </c>
      <c r="I80" s="177"/>
      <c r="J80" s="176"/>
      <c r="K80" s="178"/>
      <c r="L80" s="194"/>
    </row>
    <row r="81" spans="1:12" ht="38.25" customHeight="1">
      <c r="A81" s="134">
        <v>250000</v>
      </c>
      <c r="B81" s="135" t="s">
        <v>98</v>
      </c>
      <c r="C81" s="172">
        <v>427182.11</v>
      </c>
      <c r="D81" s="172">
        <v>885654</v>
      </c>
      <c r="E81" s="172">
        <v>490680.81</v>
      </c>
      <c r="F81" s="185">
        <f t="shared" si="8"/>
        <v>114.86455039046461</v>
      </c>
      <c r="G81" s="185">
        <f t="shared" si="9"/>
        <v>55.403217283498975</v>
      </c>
      <c r="H81" s="191"/>
      <c r="I81" s="187">
        <v>135784.8</v>
      </c>
      <c r="J81" s="191"/>
      <c r="K81" s="188"/>
      <c r="L81" s="194"/>
    </row>
    <row r="82" spans="1:12" ht="31.5" customHeight="1" thickBot="1">
      <c r="A82" s="139"/>
      <c r="B82" s="140" t="s">
        <v>94</v>
      </c>
      <c r="C82" s="179">
        <f aca="true" t="shared" si="10" ref="C82:L82">C57+C58+C59+C60+C61+C68+C69+C70+C72+C77+C81+C71</f>
        <v>70857658.65999998</v>
      </c>
      <c r="D82" s="179">
        <f t="shared" si="10"/>
        <v>114784220.25</v>
      </c>
      <c r="E82" s="179">
        <f t="shared" si="10"/>
        <v>93485657.08</v>
      </c>
      <c r="F82" s="185">
        <f t="shared" si="8"/>
        <v>131.93444272351294</v>
      </c>
      <c r="G82" s="185">
        <f t="shared" si="9"/>
        <v>81.44469411944279</v>
      </c>
      <c r="H82" s="179">
        <f t="shared" si="10"/>
        <v>4034450.4899999998</v>
      </c>
      <c r="I82" s="179">
        <f t="shared" si="10"/>
        <v>32269817.89</v>
      </c>
      <c r="J82" s="179">
        <f t="shared" si="10"/>
        <v>3431372.0199999996</v>
      </c>
      <c r="K82" s="179">
        <f t="shared" si="10"/>
        <v>1545.7947634842496</v>
      </c>
      <c r="L82" s="179">
        <f t="shared" si="10"/>
        <v>105.82340457843632</v>
      </c>
    </row>
    <row r="83" spans="1:12" ht="12.75">
      <c r="A83" s="52"/>
      <c r="B83" s="54"/>
      <c r="C83" s="54"/>
      <c r="D83" s="55"/>
      <c r="E83" s="56"/>
      <c r="F83" s="53"/>
      <c r="G83" s="53"/>
      <c r="H83" s="53"/>
      <c r="I83" s="57"/>
      <c r="J83" s="55"/>
      <c r="K83" s="56"/>
      <c r="L83" s="52"/>
    </row>
    <row r="84" spans="1:12" ht="12.75">
      <c r="A84" s="52"/>
      <c r="B84" s="54"/>
      <c r="C84" s="54"/>
      <c r="D84" s="55"/>
      <c r="E84" s="56"/>
      <c r="F84" s="53"/>
      <c r="G84" s="53"/>
      <c r="H84" s="53"/>
      <c r="I84" s="57"/>
      <c r="J84" s="55"/>
      <c r="K84" s="56"/>
      <c r="L84" s="52"/>
    </row>
    <row r="85" spans="2:11" ht="18.75">
      <c r="B85" s="203" t="s">
        <v>135</v>
      </c>
      <c r="D85" s="203"/>
      <c r="F85" s="62"/>
      <c r="G85" s="62"/>
      <c r="H85" s="62" t="s">
        <v>136</v>
      </c>
      <c r="I85" s="62"/>
      <c r="J85" s="62"/>
      <c r="K85" s="62"/>
    </row>
    <row r="86" spans="2:11" ht="18">
      <c r="B86" s="65"/>
      <c r="E86" s="65"/>
      <c r="F86" s="62"/>
      <c r="G86" s="62"/>
      <c r="H86" s="62"/>
      <c r="I86" s="62"/>
      <c r="J86" s="62"/>
      <c r="K86" s="62"/>
    </row>
    <row r="87" spans="2:11" ht="27" customHeight="1">
      <c r="B87" s="203" t="s">
        <v>137</v>
      </c>
      <c r="D87" s="203"/>
      <c r="E87" s="65"/>
      <c r="F87" s="66"/>
      <c r="G87" s="62"/>
      <c r="H87" s="62" t="s">
        <v>138</v>
      </c>
      <c r="I87" s="62"/>
      <c r="J87" s="62"/>
      <c r="K87" s="62"/>
    </row>
  </sheetData>
  <sheetProtection/>
  <mergeCells count="16">
    <mergeCell ref="B56:K56"/>
    <mergeCell ref="B10:K10"/>
    <mergeCell ref="B4:K4"/>
    <mergeCell ref="B5:K5"/>
    <mergeCell ref="B7:B9"/>
    <mergeCell ref="K8:L8"/>
    <mergeCell ref="H7:L7"/>
    <mergeCell ref="H8:H9"/>
    <mergeCell ref="I8:I9"/>
    <mergeCell ref="J8:J9"/>
    <mergeCell ref="A7:A9"/>
    <mergeCell ref="C7:G7"/>
    <mergeCell ref="C8:C9"/>
    <mergeCell ref="D8:D9"/>
    <mergeCell ref="E8:E9"/>
    <mergeCell ref="F8:G8"/>
  </mergeCells>
  <printOptions/>
  <pageMargins left="0.71" right="0.75" top="0.27" bottom="0.5" header="0.26" footer="0.5"/>
  <pageSetup fitToHeight="5" horizontalDpi="600" verticalDpi="600" orientation="landscape" paperSize="9" scale="57" r:id="rId1"/>
  <rowBreaks count="4" manualBreakCount="4">
    <brk id="28" max="11" man="1"/>
    <brk id="45" max="11" man="1"/>
    <brk id="55" max="11" man="1"/>
    <brk id="7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A1" sqref="A1:K1"/>
    </sheetView>
  </sheetViews>
  <sheetFormatPr defaultColWidth="9.00390625" defaultRowHeight="12.75" outlineLevelRow="1"/>
  <cols>
    <col min="1" max="1" width="6.75390625" style="0" customWidth="1"/>
    <col min="2" max="2" width="30.625" style="0" customWidth="1"/>
    <col min="3" max="3" width="11.00390625" style="0" bestFit="1" customWidth="1"/>
    <col min="9" max="9" width="10.125" style="0" customWidth="1"/>
    <col min="10" max="10" width="10.375" style="0" customWidth="1"/>
  </cols>
  <sheetData>
    <row r="1" spans="1:11" ht="20.25" customHeight="1">
      <c r="A1" s="222" t="s">
        <v>10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12.75">
      <c r="A2" s="8"/>
      <c r="B2" s="9"/>
      <c r="K2" s="10" t="s">
        <v>11</v>
      </c>
    </row>
    <row r="3" spans="1:11" ht="13.5" customHeight="1">
      <c r="A3" s="223"/>
      <c r="B3" s="223"/>
      <c r="C3" s="221" t="s">
        <v>1</v>
      </c>
      <c r="D3" s="221"/>
      <c r="E3" s="221"/>
      <c r="F3" s="221" t="s">
        <v>2</v>
      </c>
      <c r="G3" s="221"/>
      <c r="H3" s="221"/>
      <c r="I3" s="221" t="s">
        <v>3</v>
      </c>
      <c r="J3" s="221"/>
      <c r="K3" s="221"/>
    </row>
    <row r="4" spans="1:11" ht="68.25" customHeight="1">
      <c r="A4" s="224"/>
      <c r="B4" s="224"/>
      <c r="C4" s="4" t="s">
        <v>8</v>
      </c>
      <c r="D4" s="5" t="s">
        <v>9</v>
      </c>
      <c r="E4" s="6" t="s">
        <v>7</v>
      </c>
      <c r="F4" s="4" t="s">
        <v>8</v>
      </c>
      <c r="G4" s="5" t="s">
        <v>9</v>
      </c>
      <c r="H4" s="6" t="s">
        <v>7</v>
      </c>
      <c r="I4" s="4" t="s">
        <v>8</v>
      </c>
      <c r="J4" s="5" t="s">
        <v>9</v>
      </c>
      <c r="K4" s="6" t="s">
        <v>7</v>
      </c>
    </row>
    <row r="5" spans="1:11" ht="12" customHeight="1">
      <c r="A5" s="11">
        <v>1</v>
      </c>
      <c r="B5" s="12">
        <v>2</v>
      </c>
      <c r="C5" s="2">
        <v>3</v>
      </c>
      <c r="D5" s="1">
        <v>4</v>
      </c>
      <c r="E5" s="2">
        <v>5</v>
      </c>
      <c r="F5" s="1">
        <v>6</v>
      </c>
      <c r="G5" s="2">
        <v>7</v>
      </c>
      <c r="H5" s="1">
        <v>8</v>
      </c>
      <c r="I5" s="2">
        <v>9</v>
      </c>
      <c r="J5" s="1">
        <v>10</v>
      </c>
      <c r="K5" s="2">
        <v>11</v>
      </c>
    </row>
    <row r="6" spans="1:11" s="15" customFormat="1" ht="12.75">
      <c r="A6" s="13">
        <v>1000</v>
      </c>
      <c r="B6" s="14" t="s">
        <v>12</v>
      </c>
      <c r="C6" s="35">
        <f>C7+SUM(C24:C25)</f>
        <v>710519.5240000001</v>
      </c>
      <c r="D6" s="28">
        <f>D7+SUM(D24:D25)</f>
        <v>669980.0430000001</v>
      </c>
      <c r="E6" s="28">
        <f aca="true" t="shared" si="0" ref="E6:E39">IF(C6=0,0,D6/C6*100)</f>
        <v>94.29438887593467</v>
      </c>
      <c r="F6" s="28">
        <f>F7+SUM(F24:F25)</f>
        <v>156753.15639</v>
      </c>
      <c r="G6" s="28">
        <f>G7+SUM(G24:G25)</f>
        <v>155274.316</v>
      </c>
      <c r="H6" s="28">
        <f aca="true" t="shared" si="1" ref="H6:H39">IF(F6=0,0,G6/F6*100)</f>
        <v>99.05658015184035</v>
      </c>
      <c r="I6" s="28">
        <f>C6+F6</f>
        <v>867272.6803900001</v>
      </c>
      <c r="J6" s="28">
        <f>D6+G6</f>
        <v>825254.359</v>
      </c>
      <c r="K6" s="36">
        <f aca="true" t="shared" si="2" ref="K6:K39">IF(I6=0,0,J6/I6*100)</f>
        <v>95.15511991325438</v>
      </c>
    </row>
    <row r="7" spans="1:11" ht="12.75">
      <c r="A7" s="16">
        <v>1100</v>
      </c>
      <c r="B7" s="17" t="s">
        <v>13</v>
      </c>
      <c r="C7" s="37">
        <f>SUM(C8:C15)+C23-C12-C13</f>
        <v>278801.90300000005</v>
      </c>
      <c r="D7" s="29">
        <f>SUM(D8:D15)+D23-D12-D13</f>
        <v>276406.423</v>
      </c>
      <c r="E7" s="29">
        <f t="shared" si="0"/>
        <v>99.14079496078617</v>
      </c>
      <c r="F7" s="29">
        <f>SUM(F8:F15)+F23-F12-F13</f>
        <v>30055.773</v>
      </c>
      <c r="G7" s="29">
        <f>SUM(G8:G15)+G23-G12-G13</f>
        <v>28583.87199999999</v>
      </c>
      <c r="H7" s="29">
        <f t="shared" si="1"/>
        <v>95.10276777775766</v>
      </c>
      <c r="I7" s="29">
        <f aca="true" t="shared" si="3" ref="I7:I40">C7+F7</f>
        <v>308857.67600000004</v>
      </c>
      <c r="J7" s="29">
        <f aca="true" t="shared" si="4" ref="J7:J40">D7+G7</f>
        <v>304990.295</v>
      </c>
      <c r="K7" s="38">
        <f t="shared" si="2"/>
        <v>98.74784365080826</v>
      </c>
    </row>
    <row r="8" spans="1:11" ht="24">
      <c r="A8" s="16">
        <v>1110</v>
      </c>
      <c r="B8" s="17" t="s">
        <v>14</v>
      </c>
      <c r="C8" s="39">
        <v>118176.626</v>
      </c>
      <c r="D8" s="33">
        <v>117879.755</v>
      </c>
      <c r="E8" s="33">
        <f t="shared" si="0"/>
        <v>99.74879042493563</v>
      </c>
      <c r="F8" s="29">
        <f>3172.59+1.122</f>
        <v>3173.712</v>
      </c>
      <c r="G8" s="29">
        <v>2984.548</v>
      </c>
      <c r="H8" s="33">
        <f t="shared" si="1"/>
        <v>94.03966081358358</v>
      </c>
      <c r="I8" s="33">
        <f t="shared" si="3"/>
        <v>121350.338</v>
      </c>
      <c r="J8" s="33">
        <f t="shared" si="4"/>
        <v>120864.303</v>
      </c>
      <c r="K8" s="40">
        <f t="shared" si="2"/>
        <v>99.59947783581781</v>
      </c>
    </row>
    <row r="9" spans="1:11" ht="12.75">
      <c r="A9" s="16">
        <v>1120</v>
      </c>
      <c r="B9" s="17" t="s">
        <v>15</v>
      </c>
      <c r="C9" s="39">
        <v>43765.005</v>
      </c>
      <c r="D9" s="33">
        <v>43474.243</v>
      </c>
      <c r="E9" s="33">
        <f t="shared" si="0"/>
        <v>99.33562900312705</v>
      </c>
      <c r="F9" s="29">
        <f>1161.796+0.414</f>
        <v>1162.21</v>
      </c>
      <c r="G9" s="29">
        <v>1077.342</v>
      </c>
      <c r="H9" s="33">
        <f t="shared" si="1"/>
        <v>92.69770523399387</v>
      </c>
      <c r="I9" s="33">
        <f t="shared" si="3"/>
        <v>44927.215</v>
      </c>
      <c r="J9" s="33">
        <f t="shared" si="4"/>
        <v>44551.585</v>
      </c>
      <c r="K9" s="40">
        <f t="shared" si="2"/>
        <v>99.16391434456821</v>
      </c>
    </row>
    <row r="10" spans="1:11" ht="24">
      <c r="A10" s="16">
        <v>1130</v>
      </c>
      <c r="B10" s="17" t="s">
        <v>16</v>
      </c>
      <c r="C10" s="37">
        <v>72003.195</v>
      </c>
      <c r="D10" s="29">
        <v>71025.662</v>
      </c>
      <c r="E10" s="29">
        <f t="shared" si="0"/>
        <v>98.64237552236396</v>
      </c>
      <c r="F10" s="29">
        <f>22016.518+3.644+2.499+98.688+1.275-1.178-0.05</f>
        <v>22121.396</v>
      </c>
      <c r="G10" s="29">
        <v>21412.584</v>
      </c>
      <c r="H10" s="29">
        <f t="shared" si="1"/>
        <v>96.7958080041603</v>
      </c>
      <c r="I10" s="29">
        <f t="shared" si="3"/>
        <v>94124.59100000001</v>
      </c>
      <c r="J10" s="29">
        <f t="shared" si="4"/>
        <v>92438.246</v>
      </c>
      <c r="K10" s="38">
        <f t="shared" si="2"/>
        <v>98.20839062132019</v>
      </c>
    </row>
    <row r="11" spans="1:11" ht="12.75">
      <c r="A11" s="18"/>
      <c r="B11" s="19" t="s">
        <v>17</v>
      </c>
      <c r="C11" s="39"/>
      <c r="D11" s="33"/>
      <c r="E11" s="33">
        <f t="shared" si="0"/>
        <v>0</v>
      </c>
      <c r="F11" s="29"/>
      <c r="G11" s="29"/>
      <c r="H11" s="33">
        <f t="shared" si="1"/>
        <v>0</v>
      </c>
      <c r="I11" s="33">
        <f t="shared" si="3"/>
        <v>0</v>
      </c>
      <c r="J11" s="33">
        <f t="shared" si="4"/>
        <v>0</v>
      </c>
      <c r="K11" s="40">
        <f t="shared" si="2"/>
        <v>0</v>
      </c>
    </row>
    <row r="12" spans="1:11" ht="12.75">
      <c r="A12" s="18">
        <v>1132</v>
      </c>
      <c r="B12" s="19" t="s">
        <v>18</v>
      </c>
      <c r="C12" s="41">
        <v>16028.73</v>
      </c>
      <c r="D12" s="42">
        <v>16026.146</v>
      </c>
      <c r="E12" s="42">
        <f t="shared" si="0"/>
        <v>99.98387894736514</v>
      </c>
      <c r="F12" s="30">
        <f>3519.274+3.644</f>
        <v>3522.9179999999997</v>
      </c>
      <c r="G12" s="30">
        <v>3371.521</v>
      </c>
      <c r="H12" s="42">
        <f t="shared" si="1"/>
        <v>95.70251138402882</v>
      </c>
      <c r="I12" s="42">
        <f t="shared" si="3"/>
        <v>19551.648</v>
      </c>
      <c r="J12" s="42">
        <f t="shared" si="4"/>
        <v>19397.667</v>
      </c>
      <c r="K12" s="43">
        <f t="shared" si="2"/>
        <v>99.21243979024172</v>
      </c>
    </row>
    <row r="13" spans="1:11" ht="12.75">
      <c r="A13" s="18">
        <v>1133</v>
      </c>
      <c r="B13" s="19" t="s">
        <v>19</v>
      </c>
      <c r="C13" s="41">
        <v>32788.093</v>
      </c>
      <c r="D13" s="42">
        <v>32640.812</v>
      </c>
      <c r="E13" s="42">
        <f t="shared" si="0"/>
        <v>99.55080949660598</v>
      </c>
      <c r="F13" s="30">
        <v>4008.434</v>
      </c>
      <c r="G13" s="30">
        <v>3982.699</v>
      </c>
      <c r="H13" s="42">
        <f t="shared" si="1"/>
        <v>99.35797870190703</v>
      </c>
      <c r="I13" s="42">
        <f t="shared" si="3"/>
        <v>36796.527</v>
      </c>
      <c r="J13" s="42">
        <f t="shared" si="4"/>
        <v>36623.511</v>
      </c>
      <c r="K13" s="43">
        <f t="shared" si="2"/>
        <v>99.52980345128766</v>
      </c>
    </row>
    <row r="14" spans="1:11" ht="12.75">
      <c r="A14" s="16">
        <v>1140</v>
      </c>
      <c r="B14" s="17" t="s">
        <v>20</v>
      </c>
      <c r="C14" s="39">
        <v>763.296</v>
      </c>
      <c r="D14" s="33">
        <v>708.782</v>
      </c>
      <c r="E14" s="33">
        <f t="shared" si="0"/>
        <v>92.85807864838804</v>
      </c>
      <c r="F14" s="29">
        <v>189.358</v>
      </c>
      <c r="G14" s="29">
        <v>166.464</v>
      </c>
      <c r="H14" s="33">
        <f t="shared" si="1"/>
        <v>87.90967373968884</v>
      </c>
      <c r="I14" s="33">
        <f t="shared" si="3"/>
        <v>952.654</v>
      </c>
      <c r="J14" s="33">
        <f t="shared" si="4"/>
        <v>875.2460000000001</v>
      </c>
      <c r="K14" s="40">
        <f t="shared" si="2"/>
        <v>91.87448958383632</v>
      </c>
    </row>
    <row r="15" spans="1:11" ht="24">
      <c r="A15" s="16">
        <v>1160</v>
      </c>
      <c r="B15" s="17" t="s">
        <v>21</v>
      </c>
      <c r="C15" s="44">
        <f>SUM(C17:C22)</f>
        <v>31505.688</v>
      </c>
      <c r="D15" s="31">
        <f>SUM(D17:D22)</f>
        <v>30816.511</v>
      </c>
      <c r="E15" s="31">
        <f t="shared" si="0"/>
        <v>97.8125315022481</v>
      </c>
      <c r="F15" s="31">
        <f>SUM(F17:F22)</f>
        <v>1362.423</v>
      </c>
      <c r="G15" s="31">
        <f>SUM(G17:G22)</f>
        <v>1202.986</v>
      </c>
      <c r="H15" s="31">
        <f t="shared" si="1"/>
        <v>88.29754048485677</v>
      </c>
      <c r="I15" s="31">
        <f t="shared" si="3"/>
        <v>32868.111</v>
      </c>
      <c r="J15" s="31">
        <f t="shared" si="4"/>
        <v>32019.497</v>
      </c>
      <c r="K15" s="45">
        <f t="shared" si="2"/>
        <v>97.41812360314836</v>
      </c>
    </row>
    <row r="16" spans="1:11" ht="12.75">
      <c r="A16" s="18"/>
      <c r="B16" s="20" t="s">
        <v>17</v>
      </c>
      <c r="C16" s="39"/>
      <c r="D16" s="33"/>
      <c r="E16" s="33">
        <f t="shared" si="0"/>
        <v>0</v>
      </c>
      <c r="F16" s="31"/>
      <c r="G16" s="31"/>
      <c r="H16" s="33">
        <f t="shared" si="1"/>
        <v>0</v>
      </c>
      <c r="I16" s="33">
        <f t="shared" si="3"/>
        <v>0</v>
      </c>
      <c r="J16" s="33">
        <f t="shared" si="4"/>
        <v>0</v>
      </c>
      <c r="K16" s="40">
        <f t="shared" si="2"/>
        <v>0</v>
      </c>
    </row>
    <row r="17" spans="1:11" ht="12.75">
      <c r="A17" s="18">
        <v>1161</v>
      </c>
      <c r="B17" s="20" t="s">
        <v>22</v>
      </c>
      <c r="C17" s="41">
        <v>9956.313</v>
      </c>
      <c r="D17" s="42">
        <v>9579.75</v>
      </c>
      <c r="E17" s="42">
        <f t="shared" si="0"/>
        <v>96.21784690778604</v>
      </c>
      <c r="F17" s="32">
        <v>383.278</v>
      </c>
      <c r="G17" s="32">
        <v>313.694</v>
      </c>
      <c r="H17" s="42">
        <f t="shared" si="1"/>
        <v>81.8450315436837</v>
      </c>
      <c r="I17" s="42">
        <f t="shared" si="3"/>
        <v>10339.591</v>
      </c>
      <c r="J17" s="42">
        <f t="shared" si="4"/>
        <v>9893.444</v>
      </c>
      <c r="K17" s="43">
        <f t="shared" si="2"/>
        <v>95.68506143037959</v>
      </c>
    </row>
    <row r="18" spans="1:11" ht="24">
      <c r="A18" s="18">
        <v>1162</v>
      </c>
      <c r="B18" s="20" t="s">
        <v>23</v>
      </c>
      <c r="C18" s="41">
        <v>10219.753</v>
      </c>
      <c r="D18" s="42">
        <v>10049.087</v>
      </c>
      <c r="E18" s="42">
        <f t="shared" si="0"/>
        <v>98.33003791774614</v>
      </c>
      <c r="F18" s="30">
        <v>273.127</v>
      </c>
      <c r="G18" s="30">
        <v>240.806</v>
      </c>
      <c r="H18" s="42">
        <f t="shared" si="1"/>
        <v>88.16631091030912</v>
      </c>
      <c r="I18" s="42">
        <f t="shared" si="3"/>
        <v>10492.880000000001</v>
      </c>
      <c r="J18" s="42">
        <f t="shared" si="4"/>
        <v>10289.893</v>
      </c>
      <c r="K18" s="43">
        <f t="shared" si="2"/>
        <v>98.06547868649979</v>
      </c>
    </row>
    <row r="19" spans="1:11" ht="12.75">
      <c r="A19" s="18">
        <v>1163</v>
      </c>
      <c r="B19" s="20" t="s">
        <v>24</v>
      </c>
      <c r="C19" s="41">
        <v>6738.705</v>
      </c>
      <c r="D19" s="42">
        <v>6631.206</v>
      </c>
      <c r="E19" s="42">
        <f t="shared" si="0"/>
        <v>98.40475284197781</v>
      </c>
      <c r="F19" s="30">
        <v>620.006</v>
      </c>
      <c r="G19" s="30">
        <v>575.708</v>
      </c>
      <c r="H19" s="42">
        <f t="shared" si="1"/>
        <v>92.85523043325387</v>
      </c>
      <c r="I19" s="42">
        <f t="shared" si="3"/>
        <v>7358.711</v>
      </c>
      <c r="J19" s="42">
        <f t="shared" si="4"/>
        <v>7206.914</v>
      </c>
      <c r="K19" s="43">
        <f t="shared" si="2"/>
        <v>97.93717948700525</v>
      </c>
    </row>
    <row r="20" spans="1:11" ht="12.75">
      <c r="A20" s="18">
        <v>1164</v>
      </c>
      <c r="B20" s="20" t="s">
        <v>25</v>
      </c>
      <c r="C20" s="41">
        <v>821.586</v>
      </c>
      <c r="D20" s="42">
        <v>799.082</v>
      </c>
      <c r="E20" s="42">
        <f t="shared" si="0"/>
        <v>97.260907561716</v>
      </c>
      <c r="F20" s="30">
        <f>16.306-0.208</f>
        <v>16.098000000000003</v>
      </c>
      <c r="G20" s="30">
        <v>12.494</v>
      </c>
      <c r="H20" s="42">
        <f t="shared" si="1"/>
        <v>77.61212572990432</v>
      </c>
      <c r="I20" s="42">
        <f t="shared" si="3"/>
        <v>837.684</v>
      </c>
      <c r="J20" s="42">
        <f t="shared" si="4"/>
        <v>811.576</v>
      </c>
      <c r="K20" s="43">
        <f t="shared" si="2"/>
        <v>96.88331160676341</v>
      </c>
    </row>
    <row r="21" spans="1:11" ht="11.25" customHeight="1">
      <c r="A21" s="18">
        <v>1165</v>
      </c>
      <c r="B21" s="20" t="s">
        <v>26</v>
      </c>
      <c r="C21" s="41">
        <v>786.035</v>
      </c>
      <c r="D21" s="42">
        <v>774.169</v>
      </c>
      <c r="E21" s="42">
        <f t="shared" si="0"/>
        <v>98.49039801026672</v>
      </c>
      <c r="F21" s="30">
        <f>58.25+0.208</f>
        <v>58.458</v>
      </c>
      <c r="G21" s="30">
        <v>52.681</v>
      </c>
      <c r="H21" s="42">
        <f t="shared" si="1"/>
        <v>90.11769133394915</v>
      </c>
      <c r="I21" s="42">
        <f t="shared" si="3"/>
        <v>844.4929999999999</v>
      </c>
      <c r="J21" s="42">
        <f t="shared" si="4"/>
        <v>826.85</v>
      </c>
      <c r="K21" s="43">
        <f t="shared" si="2"/>
        <v>97.91081749641502</v>
      </c>
    </row>
    <row r="22" spans="1:11" ht="12.75">
      <c r="A22" s="18">
        <v>1166</v>
      </c>
      <c r="B22" s="20" t="s">
        <v>27</v>
      </c>
      <c r="C22" s="41">
        <v>2983.296</v>
      </c>
      <c r="D22" s="42">
        <v>2983.217</v>
      </c>
      <c r="E22" s="42">
        <f t="shared" si="0"/>
        <v>99.99735192216932</v>
      </c>
      <c r="F22" s="29">
        <v>11.456</v>
      </c>
      <c r="G22" s="29">
        <v>7.603</v>
      </c>
      <c r="H22" s="42">
        <f t="shared" si="1"/>
        <v>66.36696927374301</v>
      </c>
      <c r="I22" s="42">
        <f t="shared" si="3"/>
        <v>2994.752</v>
      </c>
      <c r="J22" s="42">
        <f t="shared" si="4"/>
        <v>2990.82</v>
      </c>
      <c r="K22" s="43">
        <f t="shared" si="2"/>
        <v>99.86870365225569</v>
      </c>
    </row>
    <row r="23" spans="1:11" ht="24">
      <c r="A23" s="16">
        <v>1170</v>
      </c>
      <c r="B23" s="17" t="s">
        <v>28</v>
      </c>
      <c r="C23" s="39">
        <v>12588.093</v>
      </c>
      <c r="D23" s="33">
        <v>12501.47</v>
      </c>
      <c r="E23" s="33">
        <f t="shared" si="0"/>
        <v>99.31186558599462</v>
      </c>
      <c r="F23" s="29">
        <v>2046.674</v>
      </c>
      <c r="G23" s="29">
        <v>1739.948</v>
      </c>
      <c r="H23" s="33">
        <f t="shared" si="1"/>
        <v>85.0134413199171</v>
      </c>
      <c r="I23" s="33">
        <f t="shared" si="3"/>
        <v>14634.767</v>
      </c>
      <c r="J23" s="33">
        <f t="shared" si="4"/>
        <v>14241.418</v>
      </c>
      <c r="K23" s="40">
        <f t="shared" si="2"/>
        <v>97.31222915950762</v>
      </c>
    </row>
    <row r="24" spans="1:11" ht="12.75">
      <c r="A24" s="16">
        <v>1200</v>
      </c>
      <c r="B24" s="17" t="s">
        <v>29</v>
      </c>
      <c r="C24" s="39"/>
      <c r="D24" s="33"/>
      <c r="E24" s="33">
        <f t="shared" si="0"/>
        <v>0</v>
      </c>
      <c r="F24" s="33"/>
      <c r="G24" s="33"/>
      <c r="H24" s="33">
        <f t="shared" si="1"/>
        <v>0</v>
      </c>
      <c r="I24" s="33">
        <f t="shared" si="3"/>
        <v>0</v>
      </c>
      <c r="J24" s="33">
        <f t="shared" si="4"/>
        <v>0</v>
      </c>
      <c r="K24" s="40">
        <f t="shared" si="2"/>
        <v>0</v>
      </c>
    </row>
    <row r="25" spans="1:11" ht="24">
      <c r="A25" s="16">
        <v>1300</v>
      </c>
      <c r="B25" s="17" t="s">
        <v>30</v>
      </c>
      <c r="C25" s="39">
        <f>+C26+C27+C28</f>
        <v>431717.62100000004</v>
      </c>
      <c r="D25" s="33">
        <f>+D26+D27+D28</f>
        <v>393573.62</v>
      </c>
      <c r="E25" s="33">
        <f t="shared" si="0"/>
        <v>91.16459483130525</v>
      </c>
      <c r="F25" s="33">
        <f>+F26+F27+F28</f>
        <v>126697.38338999999</v>
      </c>
      <c r="G25" s="33">
        <f>+G26+G27+G28</f>
        <v>126690.44399999999</v>
      </c>
      <c r="H25" s="33">
        <f t="shared" si="1"/>
        <v>99.99452286241885</v>
      </c>
      <c r="I25" s="33">
        <f t="shared" si="3"/>
        <v>558415.00439</v>
      </c>
      <c r="J25" s="33">
        <f t="shared" si="4"/>
        <v>520264.064</v>
      </c>
      <c r="K25" s="40">
        <f t="shared" si="2"/>
        <v>93.16799511294019</v>
      </c>
    </row>
    <row r="26" spans="1:11" ht="12.75">
      <c r="A26" s="16">
        <v>1310</v>
      </c>
      <c r="B26" s="17" t="s">
        <v>31</v>
      </c>
      <c r="C26" s="39">
        <v>28851.722</v>
      </c>
      <c r="D26" s="33">
        <v>28231.577</v>
      </c>
      <c r="E26" s="33">
        <f t="shared" si="0"/>
        <v>97.85057890132173</v>
      </c>
      <c r="F26" s="33">
        <v>60497.251370000005</v>
      </c>
      <c r="G26" s="33">
        <v>60493.373</v>
      </c>
      <c r="H26" s="33">
        <f t="shared" si="1"/>
        <v>99.99358917981863</v>
      </c>
      <c r="I26" s="33">
        <f t="shared" si="3"/>
        <v>89348.97337</v>
      </c>
      <c r="J26" s="33">
        <f t="shared" si="4"/>
        <v>88724.95</v>
      </c>
      <c r="K26" s="40">
        <f t="shared" si="2"/>
        <v>99.3015886512586</v>
      </c>
    </row>
    <row r="27" spans="1:11" ht="24">
      <c r="A27" s="16">
        <v>1320</v>
      </c>
      <c r="B27" s="17" t="s">
        <v>32</v>
      </c>
      <c r="C27" s="39">
        <v>349766.155</v>
      </c>
      <c r="D27" s="33">
        <v>320837.084</v>
      </c>
      <c r="E27" s="33">
        <f t="shared" si="0"/>
        <v>91.72902506819162</v>
      </c>
      <c r="F27" s="33">
        <v>66167.98902</v>
      </c>
      <c r="G27" s="33">
        <v>66167.989</v>
      </c>
      <c r="H27" s="33">
        <f t="shared" si="1"/>
        <v>99.99999996977391</v>
      </c>
      <c r="I27" s="33">
        <f t="shared" si="3"/>
        <v>415934.14402</v>
      </c>
      <c r="J27" s="33">
        <f t="shared" si="4"/>
        <v>387005.073</v>
      </c>
      <c r="K27" s="40">
        <f t="shared" si="2"/>
        <v>93.0447953273562</v>
      </c>
    </row>
    <row r="28" spans="1:11" ht="12.75">
      <c r="A28" s="16">
        <v>1340</v>
      </c>
      <c r="B28" s="17" t="s">
        <v>33</v>
      </c>
      <c r="C28" s="39">
        <v>53099.744</v>
      </c>
      <c r="D28" s="33">
        <v>44504.959</v>
      </c>
      <c r="E28" s="33">
        <f t="shared" si="0"/>
        <v>83.81388618370741</v>
      </c>
      <c r="F28" s="29">
        <v>32.143</v>
      </c>
      <c r="G28" s="29">
        <v>29.082</v>
      </c>
      <c r="H28" s="33">
        <f t="shared" si="1"/>
        <v>90.47693121363906</v>
      </c>
      <c r="I28" s="33">
        <f t="shared" si="3"/>
        <v>53131.886999999995</v>
      </c>
      <c r="J28" s="33">
        <f t="shared" si="4"/>
        <v>44534.041000000005</v>
      </c>
      <c r="K28" s="40">
        <f t="shared" si="2"/>
        <v>83.81791710126917</v>
      </c>
    </row>
    <row r="29" spans="1:11" s="15" customFormat="1" ht="12.75">
      <c r="A29" s="21">
        <v>2000</v>
      </c>
      <c r="B29" s="22" t="s">
        <v>34</v>
      </c>
      <c r="C29" s="46">
        <f>+C30+C35+C36</f>
        <v>57024.1652</v>
      </c>
      <c r="D29" s="47">
        <f>+D30+D35+D36</f>
        <v>54383.69</v>
      </c>
      <c r="E29" s="47">
        <f t="shared" si="0"/>
        <v>95.36955045156891</v>
      </c>
      <c r="F29" s="47">
        <f>+F30+F35+F36</f>
        <v>55408.335999999996</v>
      </c>
      <c r="G29" s="47">
        <f>+G30+G35+G36</f>
        <v>39274.681</v>
      </c>
      <c r="H29" s="47">
        <f t="shared" si="1"/>
        <v>70.88226038767885</v>
      </c>
      <c r="I29" s="47">
        <f t="shared" si="3"/>
        <v>112432.5012</v>
      </c>
      <c r="J29" s="47">
        <f t="shared" si="4"/>
        <v>93658.371</v>
      </c>
      <c r="K29" s="48">
        <f t="shared" si="2"/>
        <v>83.30186556411857</v>
      </c>
    </row>
    <row r="30" spans="1:11" s="15" customFormat="1" ht="12.75">
      <c r="A30" s="21">
        <v>2100</v>
      </c>
      <c r="B30" s="22" t="s">
        <v>35</v>
      </c>
      <c r="C30" s="46">
        <f>SUM(C31:C34)</f>
        <v>21118.865199999997</v>
      </c>
      <c r="D30" s="47">
        <f>SUM(D31:D34)</f>
        <v>20524.981</v>
      </c>
      <c r="E30" s="47">
        <f t="shared" si="0"/>
        <v>97.1878971981885</v>
      </c>
      <c r="F30" s="47">
        <f>SUM(F31:F34)</f>
        <v>19715.191</v>
      </c>
      <c r="G30" s="47">
        <f>SUM(G31:G34)</f>
        <v>19054.48</v>
      </c>
      <c r="H30" s="47">
        <f t="shared" si="1"/>
        <v>96.64872128299442</v>
      </c>
      <c r="I30" s="47">
        <f t="shared" si="3"/>
        <v>40834.05619999999</v>
      </c>
      <c r="J30" s="47">
        <f t="shared" si="4"/>
        <v>39579.460999999996</v>
      </c>
      <c r="K30" s="48">
        <f t="shared" si="2"/>
        <v>96.92757634986064</v>
      </c>
    </row>
    <row r="31" spans="1:11" ht="12.75">
      <c r="A31" s="16">
        <v>2110</v>
      </c>
      <c r="B31" s="17" t="s">
        <v>36</v>
      </c>
      <c r="C31" s="39">
        <v>7083.063</v>
      </c>
      <c r="D31" s="33">
        <v>6853.457</v>
      </c>
      <c r="E31" s="33">
        <f t="shared" si="0"/>
        <v>96.75837981393079</v>
      </c>
      <c r="F31" s="29">
        <f>8123.704-2.56</f>
        <v>8121.143999999999</v>
      </c>
      <c r="G31" s="29">
        <v>7989.749</v>
      </c>
      <c r="H31" s="33">
        <f t="shared" si="1"/>
        <v>98.38206292118451</v>
      </c>
      <c r="I31" s="33">
        <f t="shared" si="3"/>
        <v>15204.206999999999</v>
      </c>
      <c r="J31" s="33">
        <f t="shared" si="4"/>
        <v>14843.206</v>
      </c>
      <c r="K31" s="40">
        <f t="shared" si="2"/>
        <v>97.6256505847362</v>
      </c>
    </row>
    <row r="32" spans="1:11" ht="12.75">
      <c r="A32" s="16">
        <v>2120</v>
      </c>
      <c r="B32" s="17" t="s">
        <v>37</v>
      </c>
      <c r="C32" s="39">
        <v>24</v>
      </c>
      <c r="D32" s="33">
        <v>24</v>
      </c>
      <c r="E32" s="33">
        <f t="shared" si="0"/>
        <v>100</v>
      </c>
      <c r="F32" s="29">
        <v>5856.334</v>
      </c>
      <c r="G32" s="29">
        <v>5420.709</v>
      </c>
      <c r="H32" s="33">
        <f t="shared" si="1"/>
        <v>92.56147275753057</v>
      </c>
      <c r="I32" s="33">
        <f t="shared" si="3"/>
        <v>5880.334</v>
      </c>
      <c r="J32" s="33">
        <f t="shared" si="4"/>
        <v>5444.709</v>
      </c>
      <c r="K32" s="40">
        <f t="shared" si="2"/>
        <v>92.59183236870558</v>
      </c>
    </row>
    <row r="33" spans="1:11" ht="12.75">
      <c r="A33" s="16">
        <v>2130</v>
      </c>
      <c r="B33" s="17" t="s">
        <v>38</v>
      </c>
      <c r="C33" s="39">
        <v>13564.319</v>
      </c>
      <c r="D33" s="33">
        <v>13202.903</v>
      </c>
      <c r="E33" s="33">
        <f t="shared" si="0"/>
        <v>97.33553892384867</v>
      </c>
      <c r="F33" s="29">
        <v>1425.213</v>
      </c>
      <c r="G33" s="29">
        <v>1383.518</v>
      </c>
      <c r="H33" s="33">
        <f t="shared" si="1"/>
        <v>97.07447237711135</v>
      </c>
      <c r="I33" s="33">
        <f t="shared" si="3"/>
        <v>14989.532</v>
      </c>
      <c r="J33" s="33">
        <f t="shared" si="4"/>
        <v>14586.421</v>
      </c>
      <c r="K33" s="40">
        <f t="shared" si="2"/>
        <v>97.31071657207177</v>
      </c>
    </row>
    <row r="34" spans="1:11" ht="12.75">
      <c r="A34" s="16">
        <v>2140</v>
      </c>
      <c r="B34" s="17" t="s">
        <v>39</v>
      </c>
      <c r="C34" s="39">
        <v>447.4832</v>
      </c>
      <c r="D34" s="33">
        <v>444.621</v>
      </c>
      <c r="E34" s="33">
        <f t="shared" si="0"/>
        <v>99.3603782220204</v>
      </c>
      <c r="F34" s="29">
        <v>4312.5</v>
      </c>
      <c r="G34" s="29">
        <v>4260.504</v>
      </c>
      <c r="H34" s="33">
        <f t="shared" si="1"/>
        <v>98.79429565217391</v>
      </c>
      <c r="I34" s="33">
        <f t="shared" si="3"/>
        <v>4759.9832</v>
      </c>
      <c r="J34" s="33">
        <f t="shared" si="4"/>
        <v>4705.125</v>
      </c>
      <c r="K34" s="40">
        <f t="shared" si="2"/>
        <v>98.8475127391206</v>
      </c>
    </row>
    <row r="35" spans="1:11" s="7" customFormat="1" ht="24">
      <c r="A35" s="16">
        <v>2300</v>
      </c>
      <c r="B35" s="17" t="s">
        <v>40</v>
      </c>
      <c r="C35" s="39">
        <v>10.695</v>
      </c>
      <c r="D35" s="33">
        <v>10.635</v>
      </c>
      <c r="E35" s="33">
        <f t="shared" si="0"/>
        <v>99.4389901823282</v>
      </c>
      <c r="F35" s="29"/>
      <c r="G35" s="29"/>
      <c r="H35" s="33">
        <f t="shared" si="1"/>
        <v>0</v>
      </c>
      <c r="I35" s="33">
        <f t="shared" si="3"/>
        <v>10.695</v>
      </c>
      <c r="J35" s="33">
        <f t="shared" si="4"/>
        <v>10.635</v>
      </c>
      <c r="K35" s="40">
        <f t="shared" si="2"/>
        <v>99.4389901823282</v>
      </c>
    </row>
    <row r="36" spans="1:11" s="7" customFormat="1" ht="12.75">
      <c r="A36" s="16">
        <v>2400</v>
      </c>
      <c r="B36" s="17" t="s">
        <v>41</v>
      </c>
      <c r="C36" s="39">
        <v>35894.605</v>
      </c>
      <c r="D36" s="33">
        <v>33848.074</v>
      </c>
      <c r="E36" s="33">
        <f t="shared" si="0"/>
        <v>94.29849973275928</v>
      </c>
      <c r="F36" s="33">
        <v>35693.145</v>
      </c>
      <c r="G36" s="33">
        <v>20220.201</v>
      </c>
      <c r="H36" s="33">
        <f t="shared" si="1"/>
        <v>56.65009625797895</v>
      </c>
      <c r="I36" s="33">
        <f t="shared" si="3"/>
        <v>71587.75</v>
      </c>
      <c r="J36" s="33">
        <f t="shared" si="4"/>
        <v>54068.275</v>
      </c>
      <c r="K36" s="40">
        <f t="shared" si="2"/>
        <v>75.52727247329327</v>
      </c>
    </row>
    <row r="37" spans="1:11" s="15" customFormat="1" ht="12.75">
      <c r="A37" s="21">
        <v>3000</v>
      </c>
      <c r="B37" s="22" t="s">
        <v>42</v>
      </c>
      <c r="C37" s="46">
        <v>1852.965</v>
      </c>
      <c r="D37" s="47"/>
      <c r="E37" s="47">
        <f t="shared" si="0"/>
        <v>0</v>
      </c>
      <c r="F37" s="47"/>
      <c r="G37" s="47"/>
      <c r="H37" s="47">
        <f t="shared" si="1"/>
        <v>0</v>
      </c>
      <c r="I37" s="47">
        <f t="shared" si="3"/>
        <v>1852.965</v>
      </c>
      <c r="J37" s="47">
        <f t="shared" si="4"/>
        <v>0</v>
      </c>
      <c r="K37" s="48">
        <f t="shared" si="2"/>
        <v>0</v>
      </c>
    </row>
    <row r="38" spans="1:11" ht="24">
      <c r="A38" s="16">
        <v>4000</v>
      </c>
      <c r="B38" s="17" t="s">
        <v>43</v>
      </c>
      <c r="C38" s="49">
        <v>940</v>
      </c>
      <c r="D38" s="34">
        <v>940</v>
      </c>
      <c r="E38" s="34">
        <f t="shared" si="0"/>
        <v>100</v>
      </c>
      <c r="F38" s="34">
        <v>-18</v>
      </c>
      <c r="G38" s="34">
        <v>10.068</v>
      </c>
      <c r="H38" s="34">
        <f t="shared" si="1"/>
        <v>-55.93333333333334</v>
      </c>
      <c r="I38" s="34">
        <f t="shared" si="3"/>
        <v>922</v>
      </c>
      <c r="J38" s="34">
        <f t="shared" si="4"/>
        <v>950.068</v>
      </c>
      <c r="K38" s="50">
        <f t="shared" si="2"/>
        <v>103.04425162689806</v>
      </c>
    </row>
    <row r="39" spans="1:11" s="15" customFormat="1" ht="12.75">
      <c r="A39" s="23">
        <v>900202</v>
      </c>
      <c r="B39" s="24" t="s">
        <v>44</v>
      </c>
      <c r="C39" s="25">
        <f>C6+C29+C37+C38</f>
        <v>770336.6542000001</v>
      </c>
      <c r="D39" s="25">
        <f>D6+D29+D37+D38</f>
        <v>725303.733</v>
      </c>
      <c r="E39" s="25">
        <f t="shared" si="0"/>
        <v>94.15412456950175</v>
      </c>
      <c r="F39" s="25">
        <f>F6+F29+F37+F38</f>
        <v>212143.49238999997</v>
      </c>
      <c r="G39" s="25">
        <f>G6+G29+G37+G38</f>
        <v>194559.06499999997</v>
      </c>
      <c r="H39" s="25">
        <f t="shared" si="1"/>
        <v>91.71106914857742</v>
      </c>
      <c r="I39" s="25">
        <f t="shared" si="3"/>
        <v>982480.14659</v>
      </c>
      <c r="J39" s="25">
        <f t="shared" si="4"/>
        <v>919862.798</v>
      </c>
      <c r="K39" s="25">
        <f t="shared" si="2"/>
        <v>93.62660418051878</v>
      </c>
    </row>
    <row r="40" spans="1:11" ht="24">
      <c r="A40" s="26">
        <v>900300</v>
      </c>
      <c r="B40" s="27" t="s">
        <v>6</v>
      </c>
      <c r="C40" s="27" t="e">
        <f>+#REF!</f>
        <v>#REF!</v>
      </c>
      <c r="D40" s="27" t="e">
        <f>+#REF!</f>
        <v>#REF!</v>
      </c>
      <c r="E40" s="27"/>
      <c r="F40" s="27" t="e">
        <f>+#REF!</f>
        <v>#REF!</v>
      </c>
      <c r="G40" s="27" t="e">
        <f>+#REF!</f>
        <v>#REF!</v>
      </c>
      <c r="H40" s="27"/>
      <c r="I40" s="27" t="e">
        <f t="shared" si="3"/>
        <v>#REF!</v>
      </c>
      <c r="J40" s="27" t="e">
        <f t="shared" si="4"/>
        <v>#REF!</v>
      </c>
      <c r="K40" s="27"/>
    </row>
    <row r="41" spans="3:10" ht="12.75" outlineLevel="1">
      <c r="C41" t="e">
        <f>+#REF!</f>
        <v>#REF!</v>
      </c>
      <c r="D41" t="e">
        <f>+#REF!</f>
        <v>#REF!</v>
      </c>
      <c r="F41" t="e">
        <f>+#REF!</f>
        <v>#REF!</v>
      </c>
      <c r="G41" t="e">
        <f>+#REF!</f>
        <v>#REF!</v>
      </c>
      <c r="I41" t="e">
        <f>+#REF!</f>
        <v>#REF!</v>
      </c>
      <c r="J41" t="e">
        <f>+#REF!</f>
        <v>#REF!</v>
      </c>
    </row>
    <row r="42" spans="3:10" ht="12.75" outlineLevel="1">
      <c r="C42" s="3" t="e">
        <f>+C41-C39</f>
        <v>#REF!</v>
      </c>
      <c r="D42" s="3" t="e">
        <f>+D41-D39</f>
        <v>#REF!</v>
      </c>
      <c r="F42" s="3" t="e">
        <f>+F41-F39</f>
        <v>#REF!</v>
      </c>
      <c r="G42" s="3" t="e">
        <f>+G41-G39</f>
        <v>#REF!</v>
      </c>
      <c r="I42" s="3" t="e">
        <f>+I41-I39</f>
        <v>#REF!</v>
      </c>
      <c r="J42" s="3" t="e">
        <f>+J41-J39</f>
        <v>#REF!</v>
      </c>
    </row>
  </sheetData>
  <sheetProtection/>
  <mergeCells count="6">
    <mergeCell ref="C3:E3"/>
    <mergeCell ref="F3:H3"/>
    <mergeCell ref="I3:K3"/>
    <mergeCell ref="A1:K1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Компик</cp:lastModifiedBy>
  <cp:lastPrinted>2016-05-30T06:03:10Z</cp:lastPrinted>
  <dcterms:created xsi:type="dcterms:W3CDTF">2003-02-25T12:47:02Z</dcterms:created>
  <dcterms:modified xsi:type="dcterms:W3CDTF">2016-06-01T07:26:52Z</dcterms:modified>
  <cp:category/>
  <cp:version/>
  <cp:contentType/>
  <cp:contentStatus/>
</cp:coreProperties>
</file>