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6630" activeTab="0"/>
  </bookViews>
  <sheets>
    <sheet name="Лист1 (2)" sheetId="1" r:id="rId1"/>
    <sheet name="Лист3" sheetId="2" r:id="rId2"/>
  </sheets>
  <definedNames>
    <definedName name="_xlnm.Print_Area" localSheetId="0">'Лист1 (2)'!$A$1:$BU$356</definedName>
  </definedNames>
  <calcPr fullCalcOnLoad="1"/>
</workbook>
</file>

<file path=xl/sharedStrings.xml><?xml version="1.0" encoding="utf-8"?>
<sst xmlns="http://schemas.openxmlformats.org/spreadsheetml/2006/main" count="601" uniqueCount="218">
  <si>
    <t>ЗАТВЕРДЖЕНО</t>
  </si>
  <si>
    <t>Наказ Міністерства фінансів України</t>
  </si>
  <si>
    <t>(у редакції наказу Міністерства фінансів України</t>
  </si>
  <si>
    <t>(код Типової відомчої класифікації видатків та кредитування місцевих бюджетів)</t>
  </si>
  <si>
    <t xml:space="preserve">                            (найменування відповідального виконавця)               </t>
  </si>
  <si>
    <t>(грн)</t>
  </si>
  <si>
    <t>Код</t>
  </si>
  <si>
    <t>Найменування</t>
  </si>
  <si>
    <t>загальний фонд</t>
  </si>
  <si>
    <t>спеціальний фонд</t>
  </si>
  <si>
    <t>у т.ч. бюджет розвитку</t>
  </si>
  <si>
    <t xml:space="preserve">разом (3+4) </t>
  </si>
  <si>
    <t xml:space="preserve">разом (7+8) </t>
  </si>
  <si>
    <t xml:space="preserve">разом (11+12) </t>
  </si>
  <si>
    <t>Надходження із загального фонду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</si>
  <si>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</si>
  <si>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</si>
  <si>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</si>
  <si>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</si>
  <si>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 xml:space="preserve">разом (4+5) </t>
  </si>
  <si>
    <t xml:space="preserve">разом (8+9) </t>
  </si>
  <si>
    <t>Код Економічної класифікації видатків бюджету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</si>
  <si>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</si>
  <si>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</si>
  <si>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</si>
  <si>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</si>
  <si>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</si>
  <si>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разом (5+6)</t>
  </si>
  <si>
    <t>разом (8+9)</t>
  </si>
  <si>
    <t>разом (11+12)</t>
  </si>
  <si>
    <t xml:space="preserve">Найменування видатків </t>
  </si>
  <si>
    <t>Категорії працівників</t>
  </si>
  <si>
    <t>2019 рік</t>
  </si>
  <si>
    <t>затверджено</t>
  </si>
  <si>
    <t>фактич но зайняті</t>
  </si>
  <si>
    <t>з них: штатні одиниці за загальним фондом, що враховані також у спеціальному фонді</t>
  </si>
  <si>
    <t>№ з/п</t>
  </si>
  <si>
    <t>Найменування місцевої/регіональної програми</t>
  </si>
  <si>
    <t>Коли та яким документом затверджена</t>
  </si>
  <si>
    <t>разом (4+5)</t>
  </si>
  <si>
    <t>разом (7+8)</t>
  </si>
  <si>
    <t>разом (10+11)</t>
  </si>
  <si>
    <t>Строк реалізації об’єкта (рік початку і завершення)</t>
  </si>
  <si>
    <t>Загальна вартість об’єкта</t>
  </si>
  <si>
    <t>спеціальний фонд (бюджет розвитку)</t>
  </si>
  <si>
    <t>рівень будівельної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</si>
  <si>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</si>
  <si>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</si>
  <si>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</si>
  <si>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</si>
  <si>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</si>
  <si>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</si>
  <si>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</si>
  <si>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</si>
  <si>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</si>
  <si>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</si>
  <si>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</si>
  <si>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</si>
  <si>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взяття поточних зобов’язань (3-5)</t>
  </si>
  <si>
    <t>Граничний обсяг</t>
  </si>
  <si>
    <t>Можлива кредиторська заборгованість на початок планового бюджетного періоду (4-5-6)</t>
  </si>
  <si>
    <t>Очікуваний обсяг взяття поточних зобов’язань (8-101)</t>
  </si>
  <si>
    <t>Дебіторська заборгованість на 01.01.2017</t>
  </si>
  <si>
    <t>Причини виникнення заборгованості</t>
  </si>
  <si>
    <t>Вжиті заходи щодо ліквідації заборгованості</t>
  </si>
  <si>
    <t xml:space="preserve"> (підпис)</t>
  </si>
  <si>
    <t>17 липня 2015 року № 648</t>
  </si>
  <si>
    <t>від 17 липня 2018 року №617)</t>
  </si>
  <si>
    <t xml:space="preserve">                                (найменування головного розпорядника коштів місцевого бюджету)                                  </t>
  </si>
  <si>
    <t>x</t>
  </si>
  <si>
    <t>6. Видатки за кодами Економічної класифікації видатків/Класифікації кредитування бюджету:</t>
  </si>
  <si>
    <t>7. Витрати за напрямами використання бюджетних коштів:</t>
  </si>
  <si>
    <t xml:space="preserve">9.Структура видатків на оплату праці:                                        </t>
  </si>
  <si>
    <t>у тому числі оплата праці штатних одиниць за загальним фондом, що враховані також
у спеціальному фонді</t>
  </si>
  <si>
    <t>10. Чисельність зайнятих у бюджетних установах:</t>
  </si>
  <si>
    <t>Найменування об’єкта відповідно до проектно-кошторисної документації</t>
  </si>
  <si>
    <t>Начальник управління</t>
  </si>
  <si>
    <t xml:space="preserve"> (прізвище та ініціали)</t>
  </si>
  <si>
    <t>Сахань В.Г.</t>
  </si>
  <si>
    <t>1. Управління з виконання політики Лисичанської міської ради в галузі житлово-комунального господарства</t>
  </si>
  <si>
    <t>2. Управління з виконання політики Лисичанської міської ради в галузі житлово-комунального господарства</t>
  </si>
  <si>
    <t>Покращення стану інфраструктури автомобільних доріг</t>
  </si>
  <si>
    <t>Забезпечення утримання об'єктів транспортної інфраструктури</t>
  </si>
  <si>
    <t>Проведення поточного ремонту об'єктів транспортної інфраструктури</t>
  </si>
  <si>
    <t>Проведення капітального ремонту об'єктів транспортної інфраструктури</t>
  </si>
  <si>
    <t>Оплата послуг (крім комунальних)</t>
  </si>
  <si>
    <t>Оплата комунальних послуг та енергоносіїв</t>
  </si>
  <si>
    <t>Субсидії та поточні трансферти підприємствам (установам, організаціям)</t>
  </si>
  <si>
    <t>Затрат</t>
  </si>
  <si>
    <t>обсяг видатків в т.ч.</t>
  </si>
  <si>
    <t>утримання автодоріг</t>
  </si>
  <si>
    <t>утримання світлофорних об'єктів</t>
  </si>
  <si>
    <t>енергопостачання світлофорних об'єктів</t>
  </si>
  <si>
    <t>нанесення дорожньої розмітки</t>
  </si>
  <si>
    <t>Продукту</t>
  </si>
  <si>
    <t>кількість діючих світлофорних об'єктів, які  планується  утримувати</t>
  </si>
  <si>
    <t>обсяг споживання електроенергії на світлофорні об'єкти в рік</t>
  </si>
  <si>
    <t>протяжність утримання доріг</t>
  </si>
  <si>
    <t>плановий обсяг нанесення дорожньої розмітки</t>
  </si>
  <si>
    <t>Ефективності</t>
  </si>
  <si>
    <t>Якості</t>
  </si>
  <si>
    <t>динаміка кількості світлофорних об'єктів, що утримуються, порівняно з попереднім роком</t>
  </si>
  <si>
    <t>темп зростання середніх витрат на споживання 1 кВт електроенергії  порівняно з попереднім періодом</t>
  </si>
  <si>
    <t>динаміка кількості автодоріг, що утримуються, порівняно з попереднім роком</t>
  </si>
  <si>
    <t>питома вага фактичного нанесення дорожньої розмітки до запланованого обсягу</t>
  </si>
  <si>
    <t>поточний ремонт автодоріг</t>
  </si>
  <si>
    <t>площа вулично-дорожньої мережі, всього</t>
  </si>
  <si>
    <t>середня вартість 1 кв. м поточного ремонту вулично-дорожньої мережі</t>
  </si>
  <si>
    <t>площа шляхів, на яких планується провести капітальний ремонт</t>
  </si>
  <si>
    <t>середня вартість 1 кв. м капітального ремонту вулично-дорожньої мережі</t>
  </si>
  <si>
    <t>динаміка відремонтованої за рахунок капітального ремонту площі вулично-дорожної мережі порівняно з попереднім роком</t>
  </si>
  <si>
    <t xml:space="preserve">середні витрати на споживання 1 кВт електроенергії </t>
  </si>
  <si>
    <t>середні витрати на утримання 1 світлофорного об'єкту</t>
  </si>
  <si>
    <t>середні витрати на нанесення 1 м2 дорожньої розмітки</t>
  </si>
  <si>
    <t>середні витрати на утримання 1 км доріг</t>
  </si>
  <si>
    <t>грн.</t>
  </si>
  <si>
    <t>од.</t>
  </si>
  <si>
    <t>тис. кВт</t>
  </si>
  <si>
    <t>м2</t>
  </si>
  <si>
    <t>км</t>
  </si>
  <si>
    <t>%</t>
  </si>
  <si>
    <t>рішення міської ради</t>
  </si>
  <si>
    <t>план робіт</t>
  </si>
  <si>
    <t>розрахунок</t>
  </si>
  <si>
    <t>перелік доріг</t>
  </si>
  <si>
    <t>тис. м2</t>
  </si>
  <si>
    <t>перелік автомобільних доріг</t>
  </si>
  <si>
    <t>Утримання та розвиток автомобільних доріг та дорожньої інфраструктури за рахунок коштів місцевого бюджету</t>
  </si>
  <si>
    <t>Кошти, що пере-даються із загаль-ного фонду до спеціального фонду (бюджету розвитку)</t>
  </si>
  <si>
    <t>кількість об'єктів транспортної інфраструктури, які планується утримувати</t>
  </si>
  <si>
    <t>інвентаризаційна відомість</t>
  </si>
  <si>
    <t>динаміка кількості об'єктів транспортної інфраструктури, що утримуються, порівняно з попереднім роком</t>
  </si>
  <si>
    <t>2021 рік (прогноз)</t>
  </si>
  <si>
    <t>технічна паспортизація і інвентаризація автодоріг</t>
  </si>
  <si>
    <t>встановлення дорожніх знаків</t>
  </si>
  <si>
    <t>11. Місцеві/регіональні програми, які виконуються в межах бюджетної програми/и:</t>
  </si>
  <si>
    <t>1). Мета бюджетної програми, строки її реалізації;</t>
  </si>
  <si>
    <t>2). Завдання бюджетної програми;</t>
  </si>
  <si>
    <t>3). Підстави  реалізації бюджетної програми;</t>
  </si>
  <si>
    <t>5. Надходження для виконання бюджетної програми:</t>
  </si>
  <si>
    <t>8. Результативні показники бюджетної програми:</t>
  </si>
  <si>
    <t>2020 рік</t>
  </si>
  <si>
    <t xml:space="preserve">3). Дебіторська заборгованість у 2017 - 2018 роках:                                                                </t>
  </si>
  <si>
    <t>Дебіторська заборгованість на 01.01.2018</t>
  </si>
  <si>
    <t>Очікувана дебіторська заборгованость  на 01.01.2019</t>
  </si>
  <si>
    <t>кошторис</t>
  </si>
  <si>
    <t>кількість дорожніх знаків які планується встановити</t>
  </si>
  <si>
    <t>середні витрати на встановлення дорожніх знаків</t>
  </si>
  <si>
    <t>виготовлення проектної документації</t>
  </si>
  <si>
    <t>кількість проектної документації, яку потрібно виготовити</t>
  </si>
  <si>
    <t>Капітальний ремонт інших об'єктів</t>
  </si>
  <si>
    <t xml:space="preserve">кількість проектної документації, яку планується виготовити </t>
  </si>
  <si>
    <t xml:space="preserve">середні витрати на виготовлення проектної документації </t>
  </si>
  <si>
    <t>капітальний ремонт автодоріг</t>
  </si>
  <si>
    <t>-</t>
  </si>
  <si>
    <t>Капітальний ремонт ділянки автодороги по вул. Героя Радянського Союзу В.Сметаніна (від вул. Красна до вул. Незалежності) м. Лисичанська</t>
  </si>
  <si>
    <t>Капітальний ремонт автодороги по вул. Гора Попова м. Лисичанськ</t>
  </si>
  <si>
    <t>Капітальний ремонт автодороги по вул. Жовтнева м. Лисичанськ</t>
  </si>
  <si>
    <t>Капітальний ремонт автодороги по вул. К.Маркса м. Лисичанськ</t>
  </si>
  <si>
    <t>Кошти, що передаються із загального фонду до спеціального фонду (бюджету розвитку)</t>
  </si>
  <si>
    <t>капітальний ремонт підпірної стіни</t>
  </si>
  <si>
    <t>кількість об'єктів т(підпірних стін), що необхідно відремонтувати</t>
  </si>
  <si>
    <t>лист Управління будівництва та архітектури ЛМР від 05.08.19 №646/01-10/1</t>
  </si>
  <si>
    <t>кількість об'єктів(підпірних стін), що планується відремонтувати</t>
  </si>
  <si>
    <t>середні витрати на ремнт 1 од. підпірної стіни</t>
  </si>
  <si>
    <t>питома вага відремонтованих обєктів (підпірних стін) у загальгій кількості обєктів(підпірних стін, що потребують ремонту</t>
  </si>
  <si>
    <t>Капітальний ремонт підпірної стіни по вул. Гетманська м. Лисичанська</t>
  </si>
  <si>
    <t>(код за ЄДРПОУ)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</si>
  <si>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</si>
  <si>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</si>
  <si>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</si>
  <si>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</si>
  <si>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</si>
  <si>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</t>
  </si>
  <si>
    <t>0456</t>
  </si>
  <si>
    <t>питома вага відремонтованих обєктів (підпірних стін) у загальгій кількості обєктів(підпірних стін, що потребують ремонту)</t>
  </si>
  <si>
    <t>Єрьоменко О.В.</t>
  </si>
  <si>
    <t>динаміка виготовлення проектної документації до запланованої кількості</t>
  </si>
  <si>
    <t>Капітальний ремонт асфальтобетонного покриття автодороги по просп.Перемоги м.Лисичанськ Луганської області</t>
  </si>
  <si>
    <t>Розроблення проектно-кошторисної документації по об'єкту "Капітальний ремонт світлофорних об'єктів"</t>
  </si>
  <si>
    <t>БЮДЖЕТНИЙ ЗАПИТ на 2020-2022 роки індивідуальний (Форма 2020-2)</t>
  </si>
  <si>
    <t>4. Мета та завдання  бюджетної програми на 2020 - 2022 роки:</t>
  </si>
  <si>
    <t>1).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</si>
  <si>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</si>
  <si>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</si>
  <si>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</si>
  <si>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2). Надходження для виконання бюджетної програми у 2021 - 2022 роках:</t>
  </si>
  <si>
    <t>2022 рік (прогноз)</t>
  </si>
  <si>
    <t>1). Видатки за кодами Економічної класифікації видатків бюджету у 2018 - 2020 роках:</t>
  </si>
  <si>
    <t>2). Надання кредитів за кодами Класифікації кредитування бюджету у 2018 - 2020 роках:</t>
  </si>
  <si>
    <t>3). Видатки за кодами Економічної класифікації видатків бюджету у 2021 - 2022 роках:</t>
  </si>
  <si>
    <t>4). Надання кредитів за кодами Економічної класифікації видатків бюджету у 2021 - 2022 роках:</t>
  </si>
  <si>
    <t>1). Витрати за напрямами використання бюджетних коштів у 2018 - 2020 роках:</t>
  </si>
  <si>
    <t>2). Витрати за напрямами використання бюджетних коштів у 2021 - 2022 роках:</t>
  </si>
  <si>
    <t>1). Результативні показники бюджетної програми у 2018 - 2020 роках:</t>
  </si>
  <si>
    <t>2. Результативні показники бюджетної програми у 2021- 2022 роках:</t>
  </si>
  <si>
    <t>2019 рік (план)</t>
  </si>
  <si>
    <t>2021 рік</t>
  </si>
  <si>
    <t xml:space="preserve">2022 рік </t>
  </si>
  <si>
    <t>1). Місцеві/регіональні програми, які виконуються в межах бюджетної програми у 2018- 2020 роках:</t>
  </si>
  <si>
    <t>Програма розвитку житлово-комунального господарства та благоустрою м. Лисичанська на 2020 рік</t>
  </si>
  <si>
    <t>2). Місцеві/регіональні програми, які виконуються в межах бюджетної програми у 2021- 2022 роках:</t>
  </si>
  <si>
    <t>12.Об’єкти, які виконуються в межах бюджетної програми за рахунок коштів бюджету розвитку у 2018-2022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</si>
  <si>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на 2021 - 2022 роки.</t>
  </si>
  <si>
    <t>14. Бюджетні зобов’язання у 2018 - 2020 роках:</t>
  </si>
  <si>
    <t>1). Кредиторська заборгованість місцевого бюджету у 2018 році:</t>
  </si>
  <si>
    <t>2). Кредиторська заборгованість місцевого бюджету у 2019 - 2020  роках:</t>
  </si>
  <si>
    <t>4). Аналіз управління бюджетними зобов’язаннями та пропозиції щодо упорядкування бюджетних зобов’язань у 2020 році.</t>
  </si>
  <si>
    <t>15. 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 коштів спеціального  фонду  бюджету у 2018 році, та очікувані результати у 2019 році.</t>
  </si>
  <si>
    <t>середня вартість утримання одного об'єкта транспортної інфраструктури (1 тис. м2)</t>
  </si>
  <si>
    <t>рішення Лисичанської міської ради від 28.11.2019 р. № 79/1146</t>
  </si>
  <si>
    <t>Начальник відділу планування та економічного аналізу</t>
  </si>
  <si>
    <t>поточний ремонт асфальтобетонного покриття</t>
  </si>
  <si>
    <t>Закон  України "Про Державний бюджет України на 2020 рік", Закон  України "Про місцеве самоврядування в Україні", Закон України "Про благоустрій населених пунктів", Положення про управління з виконання політики Лисичанської міської ради в галузі житлово-комунального господарства, яке затверджено рішенням Лисичанської міської ради від 24.11.2016 №18/286, рішення сесії Лисичанської міської ради від 23.01.2020 р. №83/1179 "Про міський бюджет на 2020 рік", рішення Лисичанської міської ради від 28.11.2019 р. № 79/1146 "Про затвердження Програми розвитку житлово-комунального господарства та благоустрою м. Лисичанська на 2020 рік"</t>
  </si>
  <si>
    <t>Головний спеціаліст відділу планування та економічного аналізу</t>
  </si>
  <si>
    <t>Кримченко К.В.</t>
  </si>
  <si>
    <t>площа вулично-дорожньої мережі, на яких планується провести поточний ремонт асфальтобетонного покриття</t>
  </si>
  <si>
    <t>динаміка відремонтованої за рахунок поточного ремонту (асфальтобетонного покриття) площі вулично-дорожної мережі порівняно з попереднім роком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</si>
</sst>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0000000000000000000"/>
    <numFmt numFmtId="174" formatCode="#,##0.0"/>
    <numFmt numFmtId="175" formatCode="#,##0.000"/>
    <numFmt numFmtId="176" formatCode="#,##0.0000"/>
    <numFmt numFmtId="177" formatCode="0.0"/>
    <numFmt numFmtId="178" formatCode="0.0000"/>
    <numFmt numFmtId="179" formatCode="0.000"/>
    <numFmt numFmtId="180" formatCode="#,##0.00000"/>
    <numFmt numFmtId="181" formatCode="#,##0.000000"/>
    <numFmt numFmtId="182" formatCode="0.000000"/>
    <numFmt numFmtId="183" formatCode="0.00000"/>
    <numFmt numFmtId="184" formatCode="0.0000000"/>
    <numFmt numFmtId="185" formatCode="#0.0"/>
    <numFmt numFmtId="186" formatCode="#0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7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62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righ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7" fillId="0" borderId="0" xfId="53" applyFont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vertical="center"/>
      <protection/>
    </xf>
    <xf numFmtId="49" fontId="10" fillId="0" borderId="0" xfId="52" applyNumberFormat="1" applyFont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53" applyFont="1" applyAlignment="1">
      <alignment vertical="center"/>
      <protection/>
    </xf>
    <xf numFmtId="0" fontId="1" fillId="0" borderId="0" xfId="53" applyFont="1">
      <alignment/>
      <protection/>
    </xf>
    <xf numFmtId="0" fontId="11" fillId="0" borderId="0" xfId="0" applyFont="1" applyAlignment="1">
      <alignment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righ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49" fontId="1" fillId="0" borderId="0" xfId="53" applyNumberFormat="1" applyFont="1" applyBorder="1" applyAlignment="1">
      <alignment horizontal="right" vertical="center" wrapText="1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12" fillId="0" borderId="0" xfId="53" applyFont="1" applyAlignment="1">
      <alignment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4" fontId="10" fillId="0" borderId="0" xfId="53" applyNumberFormat="1" applyFont="1" applyBorder="1" applyAlignment="1">
      <alignment horizontal="right" vertical="center" wrapText="1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2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5" fillId="0" borderId="0" xfId="52" applyFont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53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wrapText="1"/>
    </xf>
    <xf numFmtId="0" fontId="5" fillId="24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53" applyFont="1" applyBorder="1" applyAlignment="1">
      <alignment vertical="center" wrapText="1"/>
      <protection/>
    </xf>
    <xf numFmtId="0" fontId="1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2" fillId="0" borderId="0" xfId="52" applyFont="1" applyBorder="1" applyAlignment="1">
      <alignment horizontal="right" vertical="center" wrapText="1"/>
      <protection/>
    </xf>
    <xf numFmtId="0" fontId="1" fillId="0" borderId="0" xfId="52" applyFont="1" applyBorder="1" applyAlignment="1">
      <alignment horizontal="right" vertical="center" wrapText="1"/>
      <protection/>
    </xf>
    <xf numFmtId="0" fontId="1" fillId="0" borderId="0" xfId="53" applyFill="1">
      <alignment/>
      <protection/>
    </xf>
    <xf numFmtId="0" fontId="0" fillId="0" borderId="0" xfId="0" applyFill="1" applyAlignment="1">
      <alignment/>
    </xf>
    <xf numFmtId="0" fontId="0" fillId="21" borderId="0" xfId="0" applyFill="1" applyAlignment="1">
      <alignment/>
    </xf>
    <xf numFmtId="0" fontId="1" fillId="0" borderId="0" xfId="53" applyFont="1" applyFill="1" applyAlignment="1">
      <alignment vertical="center"/>
      <protection/>
    </xf>
    <xf numFmtId="0" fontId="11" fillId="0" borderId="0" xfId="0" applyFont="1" applyFill="1" applyAlignment="1">
      <alignment/>
    </xf>
    <xf numFmtId="0" fontId="1" fillId="0" borderId="0" xfId="53" applyFill="1">
      <alignment/>
      <protection/>
    </xf>
    <xf numFmtId="0" fontId="9" fillId="0" borderId="0" xfId="53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47" fillId="0" borderId="10" xfId="0" applyFont="1" applyBorder="1" applyAlignment="1">
      <alignment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5" fillId="0" borderId="11" xfId="53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Border="1" applyAlignment="1">
      <alignment horizontal="center" vertical="center" wrapText="1"/>
      <protection/>
    </xf>
    <xf numFmtId="3" fontId="5" fillId="0" borderId="12" xfId="53" applyNumberFormat="1" applyFont="1" applyBorder="1" applyAlignment="1">
      <alignment horizontal="center" vertical="center" wrapText="1"/>
      <protection/>
    </xf>
    <xf numFmtId="3" fontId="5" fillId="0" borderId="14" xfId="53" applyNumberFormat="1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left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4" fontId="17" fillId="0" borderId="11" xfId="53" applyNumberFormat="1" applyFont="1" applyBorder="1" applyAlignment="1">
      <alignment horizontal="right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12" xfId="53" applyFont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right" vertical="center" wrapText="1"/>
      <protection/>
    </xf>
    <xf numFmtId="0" fontId="48" fillId="0" borderId="0" xfId="0" applyFont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174" fontId="5" fillId="0" borderId="13" xfId="53" applyNumberFormat="1" applyFont="1" applyBorder="1" applyAlignment="1">
      <alignment horizontal="center" vertical="center" wrapText="1"/>
      <protection/>
    </xf>
    <xf numFmtId="174" fontId="5" fillId="0" borderId="12" xfId="53" applyNumberFormat="1" applyFont="1" applyBorder="1" applyAlignment="1">
      <alignment horizontal="center" vertical="center" wrapText="1"/>
      <protection/>
    </xf>
    <xf numFmtId="174" fontId="5" fillId="0" borderId="14" xfId="53" applyNumberFormat="1" applyFont="1" applyBorder="1" applyAlignment="1">
      <alignment horizontal="center" vertical="center" wrapText="1"/>
      <protection/>
    </xf>
    <xf numFmtId="174" fontId="5" fillId="0" borderId="11" xfId="53" applyNumberFormat="1" applyFont="1" applyBorder="1" applyAlignment="1">
      <alignment horizontal="center" vertical="center" wrapText="1"/>
      <protection/>
    </xf>
    <xf numFmtId="1" fontId="5" fillId="0" borderId="11" xfId="53" applyNumberFormat="1" applyFont="1" applyBorder="1" applyAlignment="1">
      <alignment horizontal="center" vertical="center" wrapText="1"/>
      <protection/>
    </xf>
    <xf numFmtId="4" fontId="5" fillId="0" borderId="13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4" fontId="5" fillId="0" borderId="14" xfId="53" applyNumberFormat="1" applyFont="1" applyBorder="1" applyAlignment="1">
      <alignment horizontal="center" vertical="center" wrapText="1"/>
      <protection/>
    </xf>
    <xf numFmtId="176" fontId="5" fillId="0" borderId="11" xfId="53" applyNumberFormat="1" applyFont="1" applyBorder="1" applyAlignment="1">
      <alignment horizontal="center" vertical="center" wrapText="1"/>
      <protection/>
    </xf>
    <xf numFmtId="3" fontId="9" fillId="0" borderId="13" xfId="53" applyNumberFormat="1" applyFont="1" applyBorder="1" applyAlignment="1">
      <alignment horizontal="center" vertical="center" wrapText="1"/>
      <protection/>
    </xf>
    <xf numFmtId="3" fontId="9" fillId="0" borderId="12" xfId="53" applyNumberFormat="1" applyFont="1" applyBorder="1" applyAlignment="1">
      <alignment horizontal="center" vertical="center" wrapText="1"/>
      <protection/>
    </xf>
    <xf numFmtId="3" fontId="9" fillId="0" borderId="14" xfId="53" applyNumberFormat="1" applyFont="1" applyBorder="1" applyAlignment="1">
      <alignment horizontal="center" vertical="center" wrapText="1"/>
      <protection/>
    </xf>
    <xf numFmtId="3" fontId="15" fillId="0" borderId="13" xfId="53" applyNumberFormat="1" applyFont="1" applyBorder="1" applyAlignment="1">
      <alignment horizontal="center" vertical="center" wrapText="1"/>
      <protection/>
    </xf>
    <xf numFmtId="3" fontId="15" fillId="0" borderId="12" xfId="53" applyNumberFormat="1" applyFont="1" applyBorder="1" applyAlignment="1">
      <alignment horizontal="center" vertical="center" wrapText="1"/>
      <protection/>
    </xf>
    <xf numFmtId="3" fontId="15" fillId="0" borderId="14" xfId="53" applyNumberFormat="1" applyFont="1" applyBorder="1" applyAlignment="1">
      <alignment horizontal="center" vertical="center" wrapText="1"/>
      <protection/>
    </xf>
    <xf numFmtId="3" fontId="9" fillId="0" borderId="11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4" xfId="53" applyFont="1" applyBorder="1" applyAlignment="1">
      <alignment horizontal="left" vertical="top" wrapText="1"/>
      <protection/>
    </xf>
    <xf numFmtId="3" fontId="23" fillId="0" borderId="13" xfId="53" applyNumberFormat="1" applyFont="1" applyBorder="1" applyAlignment="1">
      <alignment horizontal="center" vertical="center" wrapText="1"/>
      <protection/>
    </xf>
    <xf numFmtId="3" fontId="23" fillId="0" borderId="12" xfId="53" applyNumberFormat="1" applyFont="1" applyBorder="1" applyAlignment="1">
      <alignment horizontal="center" vertical="center" wrapText="1"/>
      <protection/>
    </xf>
    <xf numFmtId="3" fontId="23" fillId="0" borderId="14" xfId="53" applyNumberFormat="1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0" fontId="9" fillId="0" borderId="14" xfId="53" applyFont="1" applyFill="1" applyBorder="1" applyAlignment="1">
      <alignment horizontal="left" vertical="top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24" fillId="0" borderId="13" xfId="53" applyFont="1" applyBorder="1" applyAlignment="1">
      <alignment horizontal="left" vertical="center" wrapText="1"/>
      <protection/>
    </xf>
    <xf numFmtId="0" fontId="24" fillId="0" borderId="12" xfId="53" applyFont="1" applyBorder="1" applyAlignment="1">
      <alignment horizontal="left" vertical="center" wrapText="1"/>
      <protection/>
    </xf>
    <xf numFmtId="0" fontId="24" fillId="0" borderId="14" xfId="53" applyFont="1" applyBorder="1" applyAlignment="1">
      <alignment horizontal="left" vertical="center" wrapText="1"/>
      <protection/>
    </xf>
    <xf numFmtId="175" fontId="5" fillId="0" borderId="13" xfId="53" applyNumberFormat="1" applyFont="1" applyBorder="1" applyAlignment="1">
      <alignment horizontal="center" vertical="center" wrapText="1"/>
      <protection/>
    </xf>
    <xf numFmtId="175" fontId="5" fillId="0" borderId="12" xfId="53" applyNumberFormat="1" applyFont="1" applyBorder="1" applyAlignment="1">
      <alignment horizontal="center" vertical="center" wrapText="1"/>
      <protection/>
    </xf>
    <xf numFmtId="175" fontId="5" fillId="0" borderId="14" xfId="53" applyNumberFormat="1" applyFont="1" applyBorder="1" applyAlignment="1">
      <alignment horizontal="center" vertical="center" wrapText="1"/>
      <protection/>
    </xf>
    <xf numFmtId="179" fontId="5" fillId="0" borderId="11" xfId="53" applyNumberFormat="1" applyFont="1" applyBorder="1" applyAlignment="1">
      <alignment horizontal="center" vertical="center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1" fontId="49" fillId="0" borderId="11" xfId="53" applyNumberFormat="1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179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Border="1" applyAlignment="1">
      <alignment horizontal="center" vertical="center" wrapText="1"/>
      <protection/>
    </xf>
    <xf numFmtId="1" fontId="5" fillId="0" borderId="13" xfId="53" applyNumberFormat="1" applyFont="1" applyBorder="1" applyAlignment="1">
      <alignment horizontal="center" vertical="center" wrapText="1"/>
      <protection/>
    </xf>
    <xf numFmtId="1" fontId="5" fillId="0" borderId="12" xfId="53" applyNumberFormat="1" applyFont="1" applyBorder="1" applyAlignment="1">
      <alignment horizontal="center" vertical="center" wrapText="1"/>
      <protection/>
    </xf>
    <xf numFmtId="1" fontId="5" fillId="0" borderId="14" xfId="53" applyNumberFormat="1" applyFont="1" applyBorder="1" applyAlignment="1">
      <alignment horizontal="center" vertical="center" wrapText="1"/>
      <protection/>
    </xf>
    <xf numFmtId="0" fontId="50" fillId="0" borderId="13" xfId="53" applyFont="1" applyBorder="1" applyAlignment="1">
      <alignment horizontal="left" vertical="center" wrapText="1"/>
      <protection/>
    </xf>
    <xf numFmtId="0" fontId="50" fillId="0" borderId="12" xfId="53" applyFont="1" applyBorder="1" applyAlignment="1">
      <alignment horizontal="left" vertical="center" wrapText="1"/>
      <protection/>
    </xf>
    <xf numFmtId="0" fontId="50" fillId="0" borderId="14" xfId="53" applyFont="1" applyBorder="1" applyAlignment="1">
      <alignment horizontal="left" vertical="center" wrapText="1"/>
      <protection/>
    </xf>
    <xf numFmtId="177" fontId="5" fillId="0" borderId="13" xfId="53" applyNumberFormat="1" applyFont="1" applyBorder="1" applyAlignment="1">
      <alignment horizontal="center" vertical="center" wrapText="1"/>
      <protection/>
    </xf>
    <xf numFmtId="177" fontId="5" fillId="0" borderId="12" xfId="53" applyNumberFormat="1" applyFont="1" applyBorder="1" applyAlignment="1">
      <alignment horizontal="center" vertical="center" wrapText="1"/>
      <protection/>
    </xf>
    <xf numFmtId="177" fontId="5" fillId="0" borderId="14" xfId="53" applyNumberFormat="1" applyFont="1" applyBorder="1" applyAlignment="1">
      <alignment horizontal="center" vertical="center" wrapText="1"/>
      <protection/>
    </xf>
    <xf numFmtId="177" fontId="5" fillId="0" borderId="11" xfId="53" applyNumberFormat="1" applyFont="1" applyBorder="1" applyAlignment="1">
      <alignment horizontal="center" vertical="center" wrapText="1"/>
      <protection/>
    </xf>
    <xf numFmtId="180" fontId="5" fillId="0" borderId="11" xfId="53" applyNumberFormat="1" applyFont="1" applyBorder="1" applyAlignment="1">
      <alignment horizontal="center" vertical="center" wrapText="1"/>
      <protection/>
    </xf>
    <xf numFmtId="180" fontId="5" fillId="0" borderId="13" xfId="53" applyNumberFormat="1" applyFont="1" applyBorder="1" applyAlignment="1">
      <alignment horizontal="center" vertical="center" wrapText="1"/>
      <protection/>
    </xf>
    <xf numFmtId="180" fontId="5" fillId="0" borderId="12" xfId="53" applyNumberFormat="1" applyFont="1" applyBorder="1" applyAlignment="1">
      <alignment horizontal="center" vertical="center" wrapText="1"/>
      <protection/>
    </xf>
    <xf numFmtId="180" fontId="5" fillId="0" borderId="14" xfId="53" applyNumberFormat="1" applyFont="1" applyBorder="1" applyAlignment="1">
      <alignment horizontal="center" vertical="center" wrapText="1"/>
      <protection/>
    </xf>
    <xf numFmtId="176" fontId="5" fillId="0" borderId="13" xfId="53" applyNumberFormat="1" applyFont="1" applyBorder="1" applyAlignment="1">
      <alignment horizontal="center" vertical="center" wrapText="1"/>
      <protection/>
    </xf>
    <xf numFmtId="176" fontId="5" fillId="0" borderId="12" xfId="53" applyNumberFormat="1" applyFont="1" applyBorder="1" applyAlignment="1">
      <alignment horizontal="center" vertical="center" wrapText="1"/>
      <protection/>
    </xf>
    <xf numFmtId="176" fontId="5" fillId="0" borderId="14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5" fillId="0" borderId="12" xfId="53" applyNumberFormat="1" applyFont="1" applyFill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15" fillId="0" borderId="0" xfId="0" applyFont="1" applyAlignment="1">
      <alignment horizontal="left" vertical="center"/>
    </xf>
    <xf numFmtId="0" fontId="21" fillId="0" borderId="0" xfId="53" applyFont="1" applyAlignment="1">
      <alignment horizontal="center" vertical="center" wrapText="1"/>
      <protection/>
    </xf>
    <xf numFmtId="0" fontId="9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left" vertical="top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3" fontId="12" fillId="0" borderId="11" xfId="53" applyNumberFormat="1" applyFont="1" applyBorder="1" applyAlignment="1">
      <alignment horizontal="center" vertical="center" wrapText="1"/>
      <protection/>
    </xf>
    <xf numFmtId="3" fontId="12" fillId="0" borderId="13" xfId="53" applyNumberFormat="1" applyFont="1" applyBorder="1" applyAlignment="1">
      <alignment horizontal="center" vertical="center" wrapText="1"/>
      <protection/>
    </xf>
    <xf numFmtId="3" fontId="12" fillId="0" borderId="12" xfId="53" applyNumberFormat="1" applyFont="1" applyBorder="1" applyAlignment="1">
      <alignment horizontal="center" vertical="center" wrapText="1"/>
      <protection/>
    </xf>
    <xf numFmtId="3" fontId="12" fillId="0" borderId="14" xfId="53" applyNumberFormat="1" applyFont="1" applyBorder="1" applyAlignment="1">
      <alignment horizontal="center" vertical="center" wrapText="1"/>
      <protection/>
    </xf>
    <xf numFmtId="4" fontId="12" fillId="0" borderId="11" xfId="53" applyNumberFormat="1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3" fontId="22" fillId="0" borderId="13" xfId="53" applyNumberFormat="1" applyFont="1" applyBorder="1" applyAlignment="1">
      <alignment horizontal="center" vertical="center" wrapText="1"/>
      <protection/>
    </xf>
    <xf numFmtId="3" fontId="22" fillId="0" borderId="12" xfId="53" applyNumberFormat="1" applyFont="1" applyBorder="1" applyAlignment="1">
      <alignment horizontal="center" vertical="center" wrapText="1"/>
      <protection/>
    </xf>
    <xf numFmtId="3" fontId="22" fillId="0" borderId="14" xfId="53" applyNumberFormat="1" applyFont="1" applyBorder="1" applyAlignment="1">
      <alignment horizontal="center" vertical="center" wrapText="1"/>
      <protection/>
    </xf>
    <xf numFmtId="3" fontId="17" fillId="0" borderId="13" xfId="53" applyNumberFormat="1" applyFont="1" applyBorder="1" applyAlignment="1">
      <alignment horizontal="center" vertical="center" wrapText="1"/>
      <protection/>
    </xf>
    <xf numFmtId="3" fontId="17" fillId="0" borderId="12" xfId="53" applyNumberFormat="1" applyFont="1" applyBorder="1" applyAlignment="1">
      <alignment horizontal="center" vertical="center" wrapText="1"/>
      <protection/>
    </xf>
    <xf numFmtId="3" fontId="17" fillId="0" borderId="14" xfId="53" applyNumberFormat="1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vertical="center" wrapText="1"/>
      <protection/>
    </xf>
    <xf numFmtId="0" fontId="9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4" xfId="53" applyFont="1" applyBorder="1" applyAlignment="1">
      <alignment vertical="top" wrapText="1"/>
      <protection/>
    </xf>
    <xf numFmtId="3" fontId="9" fillId="0" borderId="11" xfId="53" applyNumberFormat="1" applyFont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4" xfId="53" applyFont="1" applyFill="1" applyBorder="1" applyAlignment="1">
      <alignment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5" fillId="0" borderId="12" xfId="53" applyNumberFormat="1" applyFont="1" applyFill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3" fontId="30" fillId="0" borderId="13" xfId="53" applyNumberFormat="1" applyFont="1" applyBorder="1" applyAlignment="1">
      <alignment horizontal="center" vertical="center" wrapText="1"/>
      <protection/>
    </xf>
    <xf numFmtId="3" fontId="30" fillId="0" borderId="12" xfId="53" applyNumberFormat="1" applyFont="1" applyBorder="1" applyAlignment="1">
      <alignment horizontal="center" vertical="center" wrapText="1"/>
      <protection/>
    </xf>
    <xf numFmtId="3" fontId="30" fillId="0" borderId="14" xfId="53" applyNumberFormat="1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4" fontId="12" fillId="0" borderId="13" xfId="53" applyNumberFormat="1" applyFont="1" applyBorder="1" applyAlignment="1">
      <alignment horizontal="right" vertical="center" wrapText="1"/>
      <protection/>
    </xf>
    <xf numFmtId="4" fontId="12" fillId="0" borderId="12" xfId="53" applyNumberFormat="1" applyFont="1" applyBorder="1" applyAlignment="1">
      <alignment horizontal="right" vertical="center" wrapText="1"/>
      <protection/>
    </xf>
    <xf numFmtId="4" fontId="12" fillId="0" borderId="14" xfId="53" applyNumberFormat="1" applyFont="1" applyBorder="1" applyAlignment="1">
      <alignment horizontal="right" vertical="center" wrapText="1"/>
      <protection/>
    </xf>
    <xf numFmtId="172" fontId="5" fillId="0" borderId="13" xfId="53" applyNumberFormat="1" applyFont="1" applyBorder="1" applyAlignment="1">
      <alignment horizontal="center" vertical="center" wrapText="1"/>
      <protection/>
    </xf>
    <xf numFmtId="172" fontId="5" fillId="0" borderId="12" xfId="53" applyNumberFormat="1" applyFont="1" applyBorder="1" applyAlignment="1">
      <alignment horizontal="center" vertical="center" wrapText="1"/>
      <protection/>
    </xf>
    <xf numFmtId="172" fontId="5" fillId="0" borderId="14" xfId="53" applyNumberFormat="1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horizontal="center" vertical="top" wrapText="1"/>
      <protection/>
    </xf>
    <xf numFmtId="4" fontId="5" fillId="0" borderId="13" xfId="53" applyNumberFormat="1" applyFont="1" applyBorder="1" applyAlignment="1">
      <alignment horizontal="right" vertical="center" wrapText="1"/>
      <protection/>
    </xf>
    <xf numFmtId="4" fontId="5" fillId="0" borderId="12" xfId="53" applyNumberFormat="1" applyFont="1" applyBorder="1" applyAlignment="1">
      <alignment horizontal="right" vertical="center" wrapText="1"/>
      <protection/>
    </xf>
    <xf numFmtId="4" fontId="5" fillId="0" borderId="14" xfId="53" applyNumberFormat="1" applyFont="1" applyBorder="1" applyAlignment="1">
      <alignment horizontal="right" vertical="center" wrapText="1"/>
      <protection/>
    </xf>
    <xf numFmtId="186" fontId="5" fillId="0" borderId="11" xfId="53" applyNumberFormat="1" applyFont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3" fontId="17" fillId="0" borderId="11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top" wrapText="1"/>
      <protection/>
    </xf>
    <xf numFmtId="175" fontId="5" fillId="0" borderId="11" xfId="53" applyNumberFormat="1" applyFont="1" applyBorder="1" applyAlignment="1">
      <alignment horizontal="center" vertical="center" wrapText="1"/>
      <protection/>
    </xf>
    <xf numFmtId="179" fontId="5" fillId="0" borderId="13" xfId="53" applyNumberFormat="1" applyFont="1" applyBorder="1" applyAlignment="1">
      <alignment horizontal="center" vertical="center" wrapText="1"/>
      <protection/>
    </xf>
    <xf numFmtId="179" fontId="5" fillId="0" borderId="12" xfId="53" applyNumberFormat="1" applyFont="1" applyBorder="1" applyAlignment="1">
      <alignment horizontal="center" vertical="center" wrapText="1"/>
      <protection/>
    </xf>
    <xf numFmtId="179" fontId="5" fillId="0" borderId="14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7" fillId="0" borderId="11" xfId="53" applyFont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9" fillId="0" borderId="0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4" fontId="17" fillId="0" borderId="13" xfId="53" applyNumberFormat="1" applyFont="1" applyBorder="1" applyAlignment="1">
      <alignment horizontal="right" vertical="center" wrapText="1"/>
      <protection/>
    </xf>
    <xf numFmtId="4" fontId="17" fillId="0" borderId="12" xfId="53" applyNumberFormat="1" applyFont="1" applyBorder="1" applyAlignment="1">
      <alignment horizontal="right" vertical="center" wrapText="1"/>
      <protection/>
    </xf>
    <xf numFmtId="4" fontId="17" fillId="0" borderId="14" xfId="53" applyNumberFormat="1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17" fillId="0" borderId="13" xfId="53" applyFont="1" applyBorder="1" applyAlignment="1">
      <alignment horizontal="center" vertical="top" wrapText="1"/>
      <protection/>
    </xf>
    <xf numFmtId="0" fontId="17" fillId="0" borderId="12" xfId="53" applyFont="1" applyBorder="1" applyAlignment="1">
      <alignment horizontal="center" vertical="top" wrapText="1"/>
      <protection/>
    </xf>
    <xf numFmtId="0" fontId="17" fillId="0" borderId="14" xfId="53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wrapText="1"/>
      <protection/>
    </xf>
    <xf numFmtId="0" fontId="17" fillId="0" borderId="11" xfId="53" applyFont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6"/>
  <sheetViews>
    <sheetView tabSelected="1" view="pageBreakPreview" zoomScaleSheetLayoutView="100" workbookViewId="0" topLeftCell="A188">
      <selection activeCell="S120" sqref="S120"/>
    </sheetView>
  </sheetViews>
  <sheetFormatPr defaultColWidth="9.140625" defaultRowHeight="15" outlineLevelRow="2"/>
  <cols>
    <col min="1" max="2" width="1.28515625" style="0" customWidth="1"/>
    <col min="3" max="4" width="2.28125" style="0" customWidth="1"/>
    <col min="5" max="5" width="2.7109375" style="0" customWidth="1"/>
    <col min="6" max="10" width="2.28125" style="0" customWidth="1"/>
    <col min="11" max="28" width="2.421875" style="0" customWidth="1"/>
    <col min="29" max="29" width="2.8515625" style="0" customWidth="1"/>
    <col min="30" max="30" width="3.00390625" style="0" customWidth="1"/>
    <col min="31" max="32" width="2.8515625" style="0" customWidth="1"/>
    <col min="33" max="33" width="3.140625" style="0" customWidth="1"/>
    <col min="34" max="35" width="2.421875" style="0" customWidth="1"/>
    <col min="36" max="36" width="3.00390625" style="0" customWidth="1"/>
    <col min="37" max="37" width="2.8515625" style="0" customWidth="1"/>
    <col min="38" max="38" width="2.421875" style="0" customWidth="1"/>
    <col min="39" max="39" width="3.00390625" style="0" customWidth="1"/>
    <col min="40" max="45" width="2.421875" style="0" customWidth="1"/>
    <col min="46" max="46" width="3.00390625" style="0" customWidth="1"/>
    <col min="47" max="47" width="2.421875" style="0" customWidth="1"/>
    <col min="48" max="48" width="3.140625" style="0" customWidth="1"/>
    <col min="49" max="63" width="2.421875" style="0" customWidth="1"/>
    <col min="64" max="64" width="3.00390625" style="0" customWidth="1"/>
    <col min="65" max="65" width="2.421875" style="0" customWidth="1"/>
    <col min="66" max="73" width="3.28125" style="0" customWidth="1"/>
  </cols>
  <sheetData>
    <row r="1" spans="1:64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271" t="s">
        <v>0</v>
      </c>
      <c r="BD1" s="271"/>
      <c r="BE1" s="271"/>
      <c r="BF1" s="271"/>
      <c r="BG1" s="271"/>
      <c r="BH1" s="271"/>
      <c r="BI1" s="271"/>
      <c r="BJ1" s="271"/>
      <c r="BK1" s="271"/>
      <c r="BL1" s="33"/>
    </row>
    <row r="2" spans="1:6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"/>
      <c r="AZ2" s="2"/>
      <c r="BA2" s="2"/>
      <c r="BB2" s="2"/>
      <c r="BC2" s="168" t="s">
        <v>1</v>
      </c>
      <c r="BD2" s="168"/>
      <c r="BE2" s="168"/>
      <c r="BF2" s="168"/>
      <c r="BG2" s="168"/>
      <c r="BH2" s="168"/>
      <c r="BI2" s="168"/>
      <c r="BJ2" s="168"/>
      <c r="BK2" s="168"/>
      <c r="BL2" s="2"/>
      <c r="BM2" s="34"/>
      <c r="BN2" s="34"/>
    </row>
    <row r="3" spans="1:6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/>
      <c r="AZ3" s="2"/>
      <c r="BA3" s="2"/>
      <c r="BB3" s="2"/>
      <c r="BC3" s="168" t="s">
        <v>66</v>
      </c>
      <c r="BD3" s="168"/>
      <c r="BE3" s="168"/>
      <c r="BF3" s="168"/>
      <c r="BG3" s="168"/>
      <c r="BH3" s="168"/>
      <c r="BI3" s="168"/>
      <c r="BJ3" s="168"/>
      <c r="BK3" s="168"/>
      <c r="BL3" s="2"/>
      <c r="BM3" s="34"/>
      <c r="BN3" s="34"/>
    </row>
    <row r="4" spans="1:6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"/>
      <c r="AZ4" s="2"/>
      <c r="BA4" s="2"/>
      <c r="BB4" s="2"/>
      <c r="BC4" s="168" t="s">
        <v>2</v>
      </c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</row>
    <row r="5" spans="1:6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2"/>
      <c r="AZ5" s="2"/>
      <c r="BA5" s="2"/>
      <c r="BB5" s="2"/>
      <c r="BC5" s="168" t="s">
        <v>67</v>
      </c>
      <c r="BD5" s="168"/>
      <c r="BE5" s="168"/>
      <c r="BF5" s="168"/>
      <c r="BG5" s="168"/>
      <c r="BH5" s="168"/>
      <c r="BI5" s="168"/>
      <c r="BJ5" s="168"/>
      <c r="BK5" s="168"/>
      <c r="BL5" s="2"/>
      <c r="BM5" s="34"/>
      <c r="BN5" s="34"/>
    </row>
    <row r="6" ht="15">
      <c r="A6" s="3"/>
    </row>
    <row r="7" spans="1:64" ht="15.75" customHeight="1">
      <c r="A7" s="169" t="s">
        <v>180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ht="15">
      <c r="A8" s="4"/>
    </row>
    <row r="10" spans="1:72" ht="15.75" customHeight="1">
      <c r="A10" s="166" t="s">
        <v>79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71">
        <v>12</v>
      </c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5"/>
      <c r="BM10" s="58">
        <v>0</v>
      </c>
      <c r="BN10" s="58">
        <v>3</v>
      </c>
      <c r="BO10" s="58">
        <v>3</v>
      </c>
      <c r="BP10" s="58">
        <v>6</v>
      </c>
      <c r="BQ10" s="58">
        <v>4</v>
      </c>
      <c r="BR10" s="58">
        <v>1</v>
      </c>
      <c r="BS10" s="58">
        <v>9</v>
      </c>
      <c r="BT10" s="58">
        <v>7</v>
      </c>
    </row>
    <row r="11" spans="1:71" ht="13.5" customHeight="1">
      <c r="A11" s="167" t="s">
        <v>68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 t="s">
        <v>3</v>
      </c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5"/>
      <c r="BN11" s="78" t="s">
        <v>167</v>
      </c>
      <c r="BO11" s="78"/>
      <c r="BP11" s="78"/>
      <c r="BQ11" s="78"/>
      <c r="BR11" s="78"/>
      <c r="BS11" s="78"/>
    </row>
    <row r="12" spans="1:71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5"/>
      <c r="BN12" s="78"/>
      <c r="BO12" s="78"/>
      <c r="BP12" s="78"/>
      <c r="BQ12" s="78"/>
      <c r="BR12" s="78"/>
      <c r="BS12" s="78"/>
    </row>
    <row r="13" spans="1:72" ht="15.75" customHeight="1">
      <c r="A13" s="166" t="s">
        <v>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71">
        <v>121</v>
      </c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5"/>
      <c r="BM13" s="58">
        <v>0</v>
      </c>
      <c r="BN13" s="58">
        <v>3</v>
      </c>
      <c r="BO13" s="58">
        <v>3</v>
      </c>
      <c r="BP13" s="58">
        <v>6</v>
      </c>
      <c r="BQ13" s="58">
        <v>4</v>
      </c>
      <c r="BR13" s="58">
        <v>1</v>
      </c>
      <c r="BS13" s="58">
        <v>9</v>
      </c>
      <c r="BT13" s="58">
        <v>7</v>
      </c>
    </row>
    <row r="14" spans="1:71" ht="13.5" customHeight="1">
      <c r="A14" s="167" t="s">
        <v>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 t="s">
        <v>3</v>
      </c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5"/>
      <c r="BN14" s="78" t="s">
        <v>167</v>
      </c>
      <c r="BO14" s="78"/>
      <c r="BP14" s="78"/>
      <c r="BQ14" s="78"/>
      <c r="BR14" s="78"/>
      <c r="BS14" s="78"/>
    </row>
    <row r="15" spans="1:71" ht="12.75" customHeight="1">
      <c r="A15" s="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N15" s="78"/>
      <c r="BO15" s="78"/>
      <c r="BP15" s="78"/>
      <c r="BQ15" s="78"/>
      <c r="BR15" s="78"/>
      <c r="BS15" s="78"/>
    </row>
    <row r="16" spans="1:71" ht="29.25" customHeight="1">
      <c r="A16" s="82" t="s">
        <v>173</v>
      </c>
      <c r="B16" s="82"/>
      <c r="C16" s="82">
        <v>1217461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7461</v>
      </c>
      <c r="R16" s="82"/>
      <c r="S16" s="82"/>
      <c r="T16" s="82"/>
      <c r="U16" s="82"/>
      <c r="V16" s="82"/>
      <c r="W16" s="82"/>
      <c r="X16" s="82"/>
      <c r="Y16" s="82"/>
      <c r="Z16" s="83" t="s">
        <v>174</v>
      </c>
      <c r="AA16" s="83"/>
      <c r="AB16" s="83"/>
      <c r="AC16" s="83"/>
      <c r="AD16" s="83"/>
      <c r="AE16" s="83"/>
      <c r="AF16" s="83"/>
      <c r="AG16" s="82" t="s">
        <v>127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79">
        <v>12208100000</v>
      </c>
      <c r="BM16" s="79"/>
      <c r="BN16" s="79"/>
      <c r="BO16" s="79"/>
      <c r="BP16" s="79"/>
      <c r="BQ16" s="79"/>
      <c r="BR16" s="79"/>
      <c r="BS16" s="79"/>
    </row>
    <row r="17" spans="1:73" ht="24.75" customHeight="1">
      <c r="A17" s="80" t="s">
        <v>168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 t="s">
        <v>169</v>
      </c>
      <c r="R17" s="80"/>
      <c r="S17" s="80"/>
      <c r="T17" s="80"/>
      <c r="U17" s="80"/>
      <c r="V17" s="80"/>
      <c r="W17" s="80"/>
      <c r="X17" s="80"/>
      <c r="Y17" s="80"/>
      <c r="Z17" s="80" t="s">
        <v>170</v>
      </c>
      <c r="AA17" s="80"/>
      <c r="AB17" s="80"/>
      <c r="AC17" s="80"/>
      <c r="AD17" s="80"/>
      <c r="AE17" s="80"/>
      <c r="AF17" s="80"/>
      <c r="AG17" s="81" t="s">
        <v>171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M17" s="78" t="s">
        <v>172</v>
      </c>
      <c r="BN17" s="78"/>
      <c r="BO17" s="78"/>
      <c r="BP17" s="78"/>
      <c r="BQ17" s="78"/>
      <c r="BR17" s="78"/>
      <c r="BT17" s="5"/>
      <c r="BU17" s="5"/>
    </row>
    <row r="18" spans="1:70" ht="22.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M18" s="78"/>
      <c r="BN18" s="78"/>
      <c r="BO18" s="78"/>
      <c r="BP18" s="78"/>
      <c r="BQ18" s="78"/>
      <c r="BR18" s="78"/>
    </row>
    <row r="19" spans="1:73" ht="13.5" customHeight="1">
      <c r="A19" s="159" t="s">
        <v>181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3.5" customHeight="1">
      <c r="A20" s="159" t="s">
        <v>136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5" customHeight="1">
      <c r="A21" s="172" t="s">
        <v>81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3.5" customHeight="1">
      <c r="A22" s="159" t="s">
        <v>137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5.75" customHeight="1">
      <c r="A23" s="172" t="s">
        <v>82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5.75" customHeight="1">
      <c r="A24" s="172" t="s">
        <v>83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52" customFormat="1" ht="15.75" customHeight="1" hidden="1" outlineLevel="1">
      <c r="A25" s="173" t="s">
        <v>84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55"/>
      <c r="BN25" s="55"/>
      <c r="BO25" s="55"/>
      <c r="BP25" s="55"/>
      <c r="BQ25" s="55"/>
      <c r="BR25" s="55"/>
      <c r="BS25" s="55"/>
      <c r="BT25" s="55"/>
      <c r="BU25" s="55"/>
    </row>
    <row r="26" spans="1:73" ht="15" collapsed="1">
      <c r="A26" s="159" t="s">
        <v>138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63.75" customHeight="1">
      <c r="A27" s="174" t="s">
        <v>213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3.5" customHeight="1">
      <c r="A28" s="159" t="s">
        <v>139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3.5" customHeight="1">
      <c r="A29" s="159" t="s">
        <v>182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5"/>
      <c r="BN29" s="5"/>
      <c r="BO29" s="5"/>
      <c r="BP29" s="5"/>
      <c r="BQ29" s="5"/>
      <c r="BR29" s="5"/>
      <c r="BS29" s="5"/>
      <c r="BT29" s="5"/>
      <c r="BU29" s="5"/>
    </row>
    <row r="30" spans="1:71" ht="12.75" customHeight="1">
      <c r="A30" s="3"/>
      <c r="BR30" s="170" t="s">
        <v>5</v>
      </c>
      <c r="BS30" s="170"/>
    </row>
    <row r="31" spans="1:73" ht="13.5" customHeight="1">
      <c r="A31" s="66" t="s">
        <v>6</v>
      </c>
      <c r="B31" s="66"/>
      <c r="C31" s="66"/>
      <c r="D31" s="66"/>
      <c r="E31" s="66" t="s">
        <v>7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 t="s">
        <v>183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 t="s">
        <v>184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 t="s">
        <v>185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5"/>
      <c r="BU31" s="5"/>
    </row>
    <row r="32" spans="1:73" s="10" customFormat="1" ht="31.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 t="s">
        <v>8</v>
      </c>
      <c r="S32" s="66"/>
      <c r="T32" s="66"/>
      <c r="U32" s="66"/>
      <c r="V32" s="66"/>
      <c r="W32" s="66" t="s">
        <v>9</v>
      </c>
      <c r="X32" s="66"/>
      <c r="Y32" s="66"/>
      <c r="Z32" s="66"/>
      <c r="AA32" s="66"/>
      <c r="AB32" s="175" t="s">
        <v>10</v>
      </c>
      <c r="AC32" s="176"/>
      <c r="AD32" s="177"/>
      <c r="AE32" s="66" t="s">
        <v>11</v>
      </c>
      <c r="AF32" s="66"/>
      <c r="AG32" s="66"/>
      <c r="AH32" s="66"/>
      <c r="AI32" s="66"/>
      <c r="AJ32" s="66" t="s">
        <v>8</v>
      </c>
      <c r="AK32" s="66"/>
      <c r="AL32" s="66"/>
      <c r="AM32" s="66"/>
      <c r="AN32" s="66"/>
      <c r="AO32" s="66" t="s">
        <v>9</v>
      </c>
      <c r="AP32" s="66"/>
      <c r="AQ32" s="66"/>
      <c r="AR32" s="66"/>
      <c r="AS32" s="66"/>
      <c r="AT32" s="175" t="s">
        <v>10</v>
      </c>
      <c r="AU32" s="176"/>
      <c r="AV32" s="177"/>
      <c r="AW32" s="66" t="s">
        <v>12</v>
      </c>
      <c r="AX32" s="66"/>
      <c r="AY32" s="66"/>
      <c r="AZ32" s="66"/>
      <c r="BA32" s="66"/>
      <c r="BB32" s="66" t="s">
        <v>8</v>
      </c>
      <c r="BC32" s="66"/>
      <c r="BD32" s="66"/>
      <c r="BE32" s="66"/>
      <c r="BF32" s="66"/>
      <c r="BG32" s="66" t="s">
        <v>9</v>
      </c>
      <c r="BH32" s="66"/>
      <c r="BI32" s="66"/>
      <c r="BJ32" s="66"/>
      <c r="BK32" s="66"/>
      <c r="BL32" s="175" t="s">
        <v>10</v>
      </c>
      <c r="BM32" s="176"/>
      <c r="BN32" s="177"/>
      <c r="BO32" s="66" t="s">
        <v>13</v>
      </c>
      <c r="BP32" s="66"/>
      <c r="BQ32" s="66"/>
      <c r="BR32" s="66"/>
      <c r="BS32" s="66"/>
      <c r="BT32" s="9"/>
      <c r="BU32" s="9"/>
    </row>
    <row r="33" spans="1:73" ht="9" customHeight="1">
      <c r="A33" s="66">
        <v>1</v>
      </c>
      <c r="B33" s="66"/>
      <c r="C33" s="66"/>
      <c r="D33" s="66"/>
      <c r="E33" s="66">
        <v>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>
        <v>3</v>
      </c>
      <c r="S33" s="66"/>
      <c r="T33" s="66"/>
      <c r="U33" s="66"/>
      <c r="V33" s="66"/>
      <c r="W33" s="66">
        <v>4</v>
      </c>
      <c r="X33" s="66"/>
      <c r="Y33" s="66"/>
      <c r="Z33" s="66"/>
      <c r="AA33" s="66"/>
      <c r="AB33" s="65">
        <v>5</v>
      </c>
      <c r="AC33" s="60"/>
      <c r="AD33" s="72"/>
      <c r="AE33" s="66">
        <v>6</v>
      </c>
      <c r="AF33" s="66"/>
      <c r="AG33" s="66"/>
      <c r="AH33" s="66"/>
      <c r="AI33" s="66"/>
      <c r="AJ33" s="66">
        <v>7</v>
      </c>
      <c r="AK33" s="66"/>
      <c r="AL33" s="66"/>
      <c r="AM33" s="66"/>
      <c r="AN33" s="66"/>
      <c r="AO33" s="66">
        <v>8</v>
      </c>
      <c r="AP33" s="66"/>
      <c r="AQ33" s="66"/>
      <c r="AR33" s="66"/>
      <c r="AS33" s="66"/>
      <c r="AT33" s="65">
        <v>9</v>
      </c>
      <c r="AU33" s="60"/>
      <c r="AV33" s="72"/>
      <c r="AW33" s="66">
        <v>10</v>
      </c>
      <c r="AX33" s="66"/>
      <c r="AY33" s="66"/>
      <c r="AZ33" s="66"/>
      <c r="BA33" s="66"/>
      <c r="BB33" s="66">
        <v>11</v>
      </c>
      <c r="BC33" s="66"/>
      <c r="BD33" s="66"/>
      <c r="BE33" s="66"/>
      <c r="BF33" s="66"/>
      <c r="BG33" s="66">
        <v>12</v>
      </c>
      <c r="BH33" s="66"/>
      <c r="BI33" s="66"/>
      <c r="BJ33" s="66"/>
      <c r="BK33" s="66"/>
      <c r="BL33" s="65">
        <v>13</v>
      </c>
      <c r="BM33" s="60"/>
      <c r="BN33" s="72"/>
      <c r="BO33" s="66">
        <v>14</v>
      </c>
      <c r="BP33" s="66"/>
      <c r="BQ33" s="66"/>
      <c r="BR33" s="66"/>
      <c r="BS33" s="66"/>
      <c r="BT33" s="5"/>
      <c r="BU33" s="5"/>
    </row>
    <row r="34" spans="1:73" ht="26.25" customHeight="1">
      <c r="A34" s="110"/>
      <c r="B34" s="110"/>
      <c r="C34" s="110"/>
      <c r="D34" s="110"/>
      <c r="E34" s="178" t="s">
        <v>14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02">
        <f>R65</f>
        <v>3419825</v>
      </c>
      <c r="S34" s="102"/>
      <c r="T34" s="102"/>
      <c r="U34" s="102"/>
      <c r="V34" s="102"/>
      <c r="W34" s="102" t="s">
        <v>69</v>
      </c>
      <c r="X34" s="102"/>
      <c r="Y34" s="102"/>
      <c r="Z34" s="102"/>
      <c r="AA34" s="102"/>
      <c r="AB34" s="96" t="s">
        <v>69</v>
      </c>
      <c r="AC34" s="97"/>
      <c r="AD34" s="98"/>
      <c r="AE34" s="102">
        <f>R34</f>
        <v>3419825</v>
      </c>
      <c r="AF34" s="102"/>
      <c r="AG34" s="102"/>
      <c r="AH34" s="102"/>
      <c r="AI34" s="102"/>
      <c r="AJ34" s="102">
        <f>AJ65</f>
        <v>10038457</v>
      </c>
      <c r="AK34" s="102"/>
      <c r="AL34" s="102"/>
      <c r="AM34" s="102"/>
      <c r="AN34" s="102"/>
      <c r="AO34" s="102" t="s">
        <v>69</v>
      </c>
      <c r="AP34" s="102"/>
      <c r="AQ34" s="102"/>
      <c r="AR34" s="102"/>
      <c r="AS34" s="102"/>
      <c r="AT34" s="96" t="s">
        <v>69</v>
      </c>
      <c r="AU34" s="97"/>
      <c r="AV34" s="98"/>
      <c r="AW34" s="102">
        <f>AJ34</f>
        <v>10038457</v>
      </c>
      <c r="AX34" s="102"/>
      <c r="AY34" s="102"/>
      <c r="AZ34" s="102"/>
      <c r="BA34" s="102"/>
      <c r="BB34" s="102">
        <f>BB65</f>
        <v>6952172</v>
      </c>
      <c r="BC34" s="102"/>
      <c r="BD34" s="102"/>
      <c r="BE34" s="102"/>
      <c r="BF34" s="102"/>
      <c r="BG34" s="102" t="s">
        <v>69</v>
      </c>
      <c r="BH34" s="102"/>
      <c r="BI34" s="102"/>
      <c r="BJ34" s="102"/>
      <c r="BK34" s="102"/>
      <c r="BL34" s="96" t="s">
        <v>69</v>
      </c>
      <c r="BM34" s="97"/>
      <c r="BN34" s="98"/>
      <c r="BO34" s="102">
        <f>BB34</f>
        <v>6952172</v>
      </c>
      <c r="BP34" s="102"/>
      <c r="BQ34" s="102"/>
      <c r="BR34" s="102"/>
      <c r="BS34" s="102"/>
      <c r="BT34" s="5"/>
      <c r="BU34" s="5"/>
    </row>
    <row r="35" spans="1:73" ht="38.25" customHeight="1">
      <c r="A35" s="179"/>
      <c r="B35" s="179"/>
      <c r="C35" s="179"/>
      <c r="D35" s="179"/>
      <c r="E35" s="111" t="s">
        <v>15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102" t="s">
        <v>69</v>
      </c>
      <c r="S35" s="102"/>
      <c r="T35" s="102"/>
      <c r="U35" s="102"/>
      <c r="V35" s="102"/>
      <c r="W35" s="180"/>
      <c r="X35" s="180"/>
      <c r="Y35" s="180"/>
      <c r="Z35" s="180"/>
      <c r="AA35" s="180"/>
      <c r="AB35" s="181"/>
      <c r="AC35" s="182"/>
      <c r="AD35" s="183"/>
      <c r="AE35" s="180"/>
      <c r="AF35" s="180"/>
      <c r="AG35" s="180"/>
      <c r="AH35" s="180"/>
      <c r="AI35" s="180"/>
      <c r="AJ35" s="102" t="s">
        <v>69</v>
      </c>
      <c r="AK35" s="102"/>
      <c r="AL35" s="102"/>
      <c r="AM35" s="102"/>
      <c r="AN35" s="102"/>
      <c r="AO35" s="180"/>
      <c r="AP35" s="180"/>
      <c r="AQ35" s="180"/>
      <c r="AR35" s="180"/>
      <c r="AS35" s="180"/>
      <c r="AT35" s="181"/>
      <c r="AU35" s="182"/>
      <c r="AV35" s="183"/>
      <c r="AW35" s="180"/>
      <c r="AX35" s="180"/>
      <c r="AY35" s="180"/>
      <c r="AZ35" s="180"/>
      <c r="BA35" s="180"/>
      <c r="BB35" s="102" t="s">
        <v>69</v>
      </c>
      <c r="BC35" s="102"/>
      <c r="BD35" s="102"/>
      <c r="BE35" s="102"/>
      <c r="BF35" s="102"/>
      <c r="BG35" s="180"/>
      <c r="BH35" s="180"/>
      <c r="BI35" s="180"/>
      <c r="BJ35" s="180"/>
      <c r="BK35" s="180"/>
      <c r="BL35" s="181"/>
      <c r="BM35" s="182"/>
      <c r="BN35" s="183"/>
      <c r="BO35" s="180"/>
      <c r="BP35" s="180"/>
      <c r="BQ35" s="180"/>
      <c r="BR35" s="180"/>
      <c r="BS35" s="180"/>
      <c r="BT35" s="11"/>
      <c r="BU35" s="11"/>
    </row>
    <row r="36" spans="1:71" ht="39.75" customHeight="1">
      <c r="A36" s="110"/>
      <c r="B36" s="110"/>
      <c r="C36" s="110"/>
      <c r="D36" s="110"/>
      <c r="E36" s="111" t="s">
        <v>16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02" t="s">
        <v>69</v>
      </c>
      <c r="S36" s="102"/>
      <c r="T36" s="102"/>
      <c r="U36" s="102"/>
      <c r="V36" s="102"/>
      <c r="W36" s="102">
        <f>W65</f>
        <v>2516619</v>
      </c>
      <c r="X36" s="102"/>
      <c r="Y36" s="102"/>
      <c r="Z36" s="102"/>
      <c r="AA36" s="102"/>
      <c r="AB36" s="62">
        <f>W36</f>
        <v>2516619</v>
      </c>
      <c r="AC36" s="63"/>
      <c r="AD36" s="64"/>
      <c r="AE36" s="102">
        <f>W36</f>
        <v>2516619</v>
      </c>
      <c r="AF36" s="102"/>
      <c r="AG36" s="102"/>
      <c r="AH36" s="102"/>
      <c r="AI36" s="102"/>
      <c r="AJ36" s="102" t="s">
        <v>69</v>
      </c>
      <c r="AK36" s="102"/>
      <c r="AL36" s="102"/>
      <c r="AM36" s="102"/>
      <c r="AN36" s="102"/>
      <c r="AO36" s="102">
        <f>AO65</f>
        <v>4089501</v>
      </c>
      <c r="AP36" s="102"/>
      <c r="AQ36" s="102"/>
      <c r="AR36" s="102"/>
      <c r="AS36" s="102"/>
      <c r="AT36" s="62">
        <f>AO36</f>
        <v>4089501</v>
      </c>
      <c r="AU36" s="63"/>
      <c r="AV36" s="64"/>
      <c r="AW36" s="102">
        <f>AO36</f>
        <v>4089501</v>
      </c>
      <c r="AX36" s="102"/>
      <c r="AY36" s="102"/>
      <c r="AZ36" s="102"/>
      <c r="BA36" s="102"/>
      <c r="BB36" s="102" t="s">
        <v>69</v>
      </c>
      <c r="BC36" s="102"/>
      <c r="BD36" s="102"/>
      <c r="BE36" s="102"/>
      <c r="BF36" s="102"/>
      <c r="BG36" s="102">
        <f>BG65</f>
        <v>0</v>
      </c>
      <c r="BH36" s="102"/>
      <c r="BI36" s="102"/>
      <c r="BJ36" s="102"/>
      <c r="BK36" s="102"/>
      <c r="BL36" s="96">
        <f>BG36</f>
        <v>0</v>
      </c>
      <c r="BM36" s="97"/>
      <c r="BN36" s="98"/>
      <c r="BO36" s="102">
        <f>BG36</f>
        <v>0</v>
      </c>
      <c r="BP36" s="102"/>
      <c r="BQ36" s="102"/>
      <c r="BR36" s="102"/>
      <c r="BS36" s="102"/>
    </row>
    <row r="37" spans="1:71" ht="39.75" customHeight="1">
      <c r="A37" s="117">
        <v>602400</v>
      </c>
      <c r="B37" s="117"/>
      <c r="C37" s="117"/>
      <c r="D37" s="117"/>
      <c r="E37" s="118" t="s">
        <v>159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02" t="s">
        <v>69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99"/>
      <c r="AC37" s="100"/>
      <c r="AD37" s="101"/>
      <c r="AE37" s="102"/>
      <c r="AF37" s="102"/>
      <c r="AG37" s="102"/>
      <c r="AH37" s="102"/>
      <c r="AI37" s="102"/>
      <c r="AJ37" s="102" t="s">
        <v>69</v>
      </c>
      <c r="AK37" s="102"/>
      <c r="AL37" s="102"/>
      <c r="AM37" s="102"/>
      <c r="AN37" s="102"/>
      <c r="AO37" s="102">
        <f>AO36</f>
        <v>4089501</v>
      </c>
      <c r="AP37" s="102"/>
      <c r="AQ37" s="102"/>
      <c r="AR37" s="102"/>
      <c r="AS37" s="102"/>
      <c r="AT37" s="62">
        <f>AO37</f>
        <v>4089501</v>
      </c>
      <c r="AU37" s="63"/>
      <c r="AV37" s="64"/>
      <c r="AW37" s="102">
        <f>AO37</f>
        <v>4089501</v>
      </c>
      <c r="AX37" s="102"/>
      <c r="AY37" s="102"/>
      <c r="AZ37" s="102"/>
      <c r="BA37" s="102"/>
      <c r="BB37" s="102" t="s">
        <v>69</v>
      </c>
      <c r="BC37" s="102"/>
      <c r="BD37" s="102"/>
      <c r="BE37" s="102"/>
      <c r="BF37" s="102"/>
      <c r="BG37" s="102">
        <f>BG36</f>
        <v>0</v>
      </c>
      <c r="BH37" s="102"/>
      <c r="BI37" s="102"/>
      <c r="BJ37" s="102"/>
      <c r="BK37" s="102"/>
      <c r="BL37" s="96">
        <f>BG37</f>
        <v>0</v>
      </c>
      <c r="BM37" s="97"/>
      <c r="BN37" s="98"/>
      <c r="BO37" s="102">
        <f>BG37</f>
        <v>0</v>
      </c>
      <c r="BP37" s="102"/>
      <c r="BQ37" s="102"/>
      <c r="BR37" s="102"/>
      <c r="BS37" s="102"/>
    </row>
    <row r="38" spans="1:71" ht="12.75" customHeight="1">
      <c r="A38" s="110"/>
      <c r="B38" s="110"/>
      <c r="C38" s="110"/>
      <c r="D38" s="110"/>
      <c r="E38" s="111" t="s">
        <v>17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02" t="s">
        <v>69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99"/>
      <c r="AC38" s="100"/>
      <c r="AD38" s="101"/>
      <c r="AE38" s="102"/>
      <c r="AF38" s="102"/>
      <c r="AG38" s="102"/>
      <c r="AH38" s="102"/>
      <c r="AI38" s="102"/>
      <c r="AJ38" s="102" t="s">
        <v>69</v>
      </c>
      <c r="AK38" s="102"/>
      <c r="AL38" s="102"/>
      <c r="AM38" s="102"/>
      <c r="AN38" s="102"/>
      <c r="AO38" s="102"/>
      <c r="AP38" s="102"/>
      <c r="AQ38" s="102"/>
      <c r="AR38" s="102"/>
      <c r="AS38" s="102"/>
      <c r="AT38" s="99"/>
      <c r="AU38" s="100"/>
      <c r="AV38" s="101"/>
      <c r="AW38" s="102"/>
      <c r="AX38" s="102"/>
      <c r="AY38" s="102"/>
      <c r="AZ38" s="102"/>
      <c r="BA38" s="102"/>
      <c r="BB38" s="102" t="s">
        <v>69</v>
      </c>
      <c r="BC38" s="102"/>
      <c r="BD38" s="102"/>
      <c r="BE38" s="102"/>
      <c r="BF38" s="102"/>
      <c r="BG38" s="102"/>
      <c r="BH38" s="102"/>
      <c r="BI38" s="102"/>
      <c r="BJ38" s="102"/>
      <c r="BK38" s="102"/>
      <c r="BL38" s="96"/>
      <c r="BM38" s="97"/>
      <c r="BN38" s="98"/>
      <c r="BO38" s="102"/>
      <c r="BP38" s="102"/>
      <c r="BQ38" s="102"/>
      <c r="BR38" s="102"/>
      <c r="BS38" s="102"/>
    </row>
    <row r="39" spans="1:71" ht="12.75" customHeight="1">
      <c r="A39" s="193"/>
      <c r="B39" s="193"/>
      <c r="C39" s="193"/>
      <c r="D39" s="193"/>
      <c r="E39" s="111" t="s">
        <v>18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180">
        <f>R34</f>
        <v>3419825</v>
      </c>
      <c r="S39" s="180"/>
      <c r="T39" s="180"/>
      <c r="U39" s="180"/>
      <c r="V39" s="180"/>
      <c r="W39" s="180">
        <f>W36</f>
        <v>2516619</v>
      </c>
      <c r="X39" s="180"/>
      <c r="Y39" s="180"/>
      <c r="Z39" s="180"/>
      <c r="AA39" s="180"/>
      <c r="AB39" s="189">
        <f>W39</f>
        <v>2516619</v>
      </c>
      <c r="AC39" s="190"/>
      <c r="AD39" s="191"/>
      <c r="AE39" s="180">
        <f>R39+W39</f>
        <v>5936444</v>
      </c>
      <c r="AF39" s="180"/>
      <c r="AG39" s="180"/>
      <c r="AH39" s="180"/>
      <c r="AI39" s="180"/>
      <c r="AJ39" s="180">
        <f>AJ34</f>
        <v>10038457</v>
      </c>
      <c r="AK39" s="180"/>
      <c r="AL39" s="180"/>
      <c r="AM39" s="180"/>
      <c r="AN39" s="180"/>
      <c r="AO39" s="180">
        <f>AO36</f>
        <v>4089501</v>
      </c>
      <c r="AP39" s="180"/>
      <c r="AQ39" s="180"/>
      <c r="AR39" s="180"/>
      <c r="AS39" s="180"/>
      <c r="AT39" s="189">
        <f>AT36</f>
        <v>4089501</v>
      </c>
      <c r="AU39" s="190"/>
      <c r="AV39" s="191"/>
      <c r="AW39" s="180">
        <f>AJ39+AO39</f>
        <v>14127958</v>
      </c>
      <c r="AX39" s="180"/>
      <c r="AY39" s="180"/>
      <c r="AZ39" s="180"/>
      <c r="BA39" s="180"/>
      <c r="BB39" s="180">
        <f>BB34</f>
        <v>6952172</v>
      </c>
      <c r="BC39" s="180"/>
      <c r="BD39" s="180"/>
      <c r="BE39" s="180"/>
      <c r="BF39" s="180"/>
      <c r="BG39" s="180">
        <f>BG36</f>
        <v>0</v>
      </c>
      <c r="BH39" s="180"/>
      <c r="BI39" s="180"/>
      <c r="BJ39" s="180"/>
      <c r="BK39" s="180"/>
      <c r="BL39" s="189">
        <f>BG39</f>
        <v>0</v>
      </c>
      <c r="BM39" s="190"/>
      <c r="BN39" s="191"/>
      <c r="BO39" s="180">
        <f>BB39+BG39</f>
        <v>6952172</v>
      </c>
      <c r="BP39" s="180"/>
      <c r="BQ39" s="180"/>
      <c r="BR39" s="180"/>
      <c r="BS39" s="180"/>
    </row>
    <row r="40" spans="1:6" ht="7.5" customHeight="1">
      <c r="A40" s="12"/>
      <c r="B40" s="13"/>
      <c r="C40" s="13"/>
      <c r="D40" s="13"/>
      <c r="E40" s="13"/>
      <c r="F40" s="13"/>
    </row>
    <row r="41" spans="1:73" ht="13.5" customHeight="1">
      <c r="A41" s="159" t="s">
        <v>186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8.2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53" ht="10.5" customHeight="1">
      <c r="A43" s="3"/>
      <c r="AZ43" s="170" t="s">
        <v>5</v>
      </c>
      <c r="BA43" s="170"/>
    </row>
    <row r="44" spans="1:71" ht="13.5" customHeight="1">
      <c r="A44" s="66" t="s">
        <v>6</v>
      </c>
      <c r="B44" s="66"/>
      <c r="C44" s="66"/>
      <c r="D44" s="66"/>
      <c r="E44" s="66" t="s">
        <v>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 t="s">
        <v>132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 t="s">
        <v>187</v>
      </c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</row>
    <row r="45" spans="1:73" ht="47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 t="s">
        <v>8</v>
      </c>
      <c r="S45" s="66"/>
      <c r="T45" s="66"/>
      <c r="U45" s="66"/>
      <c r="V45" s="66"/>
      <c r="W45" s="66" t="s">
        <v>9</v>
      </c>
      <c r="X45" s="66"/>
      <c r="Y45" s="66"/>
      <c r="Z45" s="66"/>
      <c r="AA45" s="66"/>
      <c r="AB45" s="175" t="s">
        <v>10</v>
      </c>
      <c r="AC45" s="176"/>
      <c r="AD45" s="177"/>
      <c r="AE45" s="66" t="s">
        <v>19</v>
      </c>
      <c r="AF45" s="66"/>
      <c r="AG45" s="66"/>
      <c r="AH45" s="66"/>
      <c r="AI45" s="66"/>
      <c r="AJ45" s="66" t="s">
        <v>8</v>
      </c>
      <c r="AK45" s="66"/>
      <c r="AL45" s="66"/>
      <c r="AM45" s="66"/>
      <c r="AN45" s="66"/>
      <c r="AO45" s="66" t="s">
        <v>9</v>
      </c>
      <c r="AP45" s="66"/>
      <c r="AQ45" s="66"/>
      <c r="AR45" s="66"/>
      <c r="AS45" s="66"/>
      <c r="AT45" s="175" t="s">
        <v>10</v>
      </c>
      <c r="AU45" s="176"/>
      <c r="AV45" s="177"/>
      <c r="AW45" s="66" t="s">
        <v>20</v>
      </c>
      <c r="AX45" s="66"/>
      <c r="AY45" s="66"/>
      <c r="AZ45" s="66"/>
      <c r="BA45" s="66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1.25" customHeight="1">
      <c r="A46" s="66">
        <v>1</v>
      </c>
      <c r="B46" s="66"/>
      <c r="C46" s="66"/>
      <c r="D46" s="66"/>
      <c r="E46" s="66">
        <v>2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>
        <v>3</v>
      </c>
      <c r="S46" s="66"/>
      <c r="T46" s="66"/>
      <c r="U46" s="66"/>
      <c r="V46" s="66"/>
      <c r="W46" s="66">
        <v>4</v>
      </c>
      <c r="X46" s="66"/>
      <c r="Y46" s="66"/>
      <c r="Z46" s="66"/>
      <c r="AA46" s="66"/>
      <c r="AB46" s="65">
        <v>5</v>
      </c>
      <c r="AC46" s="60"/>
      <c r="AD46" s="72"/>
      <c r="AE46" s="66">
        <v>6</v>
      </c>
      <c r="AF46" s="66"/>
      <c r="AG46" s="66"/>
      <c r="AH46" s="66"/>
      <c r="AI46" s="66"/>
      <c r="AJ46" s="66">
        <v>7</v>
      </c>
      <c r="AK46" s="66"/>
      <c r="AL46" s="66"/>
      <c r="AM46" s="66"/>
      <c r="AN46" s="66"/>
      <c r="AO46" s="66">
        <v>8</v>
      </c>
      <c r="AP46" s="66"/>
      <c r="AQ46" s="66"/>
      <c r="AR46" s="66"/>
      <c r="AS46" s="66"/>
      <c r="AT46" s="65">
        <v>9</v>
      </c>
      <c r="AU46" s="60"/>
      <c r="AV46" s="72"/>
      <c r="AW46" s="66">
        <v>10</v>
      </c>
      <c r="AX46" s="66"/>
      <c r="AY46" s="66"/>
      <c r="AZ46" s="66"/>
      <c r="BA46" s="66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25.5" customHeight="1" hidden="1" outlineLevel="1">
      <c r="A47" s="194"/>
      <c r="B47" s="194"/>
      <c r="C47" s="194"/>
      <c r="D47" s="194"/>
      <c r="E47" s="178" t="s">
        <v>14</v>
      </c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61">
        <f>R84</f>
        <v>7321783</v>
      </c>
      <c r="S47" s="61"/>
      <c r="T47" s="61"/>
      <c r="U47" s="61"/>
      <c r="V47" s="61"/>
      <c r="W47" s="61" t="s">
        <v>69</v>
      </c>
      <c r="X47" s="61"/>
      <c r="Y47" s="61"/>
      <c r="Z47" s="61"/>
      <c r="AA47" s="61"/>
      <c r="AB47" s="62"/>
      <c r="AC47" s="63"/>
      <c r="AD47" s="64"/>
      <c r="AE47" s="61">
        <f>R47</f>
        <v>7321783</v>
      </c>
      <c r="AF47" s="61"/>
      <c r="AG47" s="61"/>
      <c r="AH47" s="61"/>
      <c r="AI47" s="61"/>
      <c r="AJ47" s="61">
        <f>AJ84</f>
        <v>7695653</v>
      </c>
      <c r="AK47" s="61"/>
      <c r="AL47" s="61"/>
      <c r="AM47" s="61"/>
      <c r="AN47" s="61"/>
      <c r="AO47" s="61" t="s">
        <v>69</v>
      </c>
      <c r="AP47" s="61"/>
      <c r="AQ47" s="61"/>
      <c r="AR47" s="61"/>
      <c r="AS47" s="61"/>
      <c r="AT47" s="62"/>
      <c r="AU47" s="63"/>
      <c r="AV47" s="64"/>
      <c r="AW47" s="61">
        <f>AJ47</f>
        <v>7695653</v>
      </c>
      <c r="AX47" s="61"/>
      <c r="AY47" s="61"/>
      <c r="AZ47" s="61"/>
      <c r="BA47" s="61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41.25" customHeight="1" hidden="1" outlineLevel="1">
      <c r="A48" s="179"/>
      <c r="B48" s="179"/>
      <c r="C48" s="179"/>
      <c r="D48" s="179"/>
      <c r="E48" s="111" t="s">
        <v>15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102" t="s">
        <v>69</v>
      </c>
      <c r="S48" s="102"/>
      <c r="T48" s="102"/>
      <c r="U48" s="102"/>
      <c r="V48" s="102"/>
      <c r="W48" s="181"/>
      <c r="X48" s="182"/>
      <c r="Y48" s="182"/>
      <c r="Z48" s="182"/>
      <c r="AA48" s="183"/>
      <c r="AB48" s="181"/>
      <c r="AC48" s="182"/>
      <c r="AD48" s="183"/>
      <c r="AE48" s="181"/>
      <c r="AF48" s="182"/>
      <c r="AG48" s="182"/>
      <c r="AH48" s="182"/>
      <c r="AI48" s="183"/>
      <c r="AJ48" s="102" t="s">
        <v>69</v>
      </c>
      <c r="AK48" s="102"/>
      <c r="AL48" s="102"/>
      <c r="AM48" s="102"/>
      <c r="AN48" s="102"/>
      <c r="AO48" s="181"/>
      <c r="AP48" s="182"/>
      <c r="AQ48" s="182"/>
      <c r="AR48" s="182"/>
      <c r="AS48" s="183"/>
      <c r="AT48" s="181"/>
      <c r="AU48" s="182"/>
      <c r="AV48" s="183"/>
      <c r="AW48" s="181"/>
      <c r="AX48" s="182"/>
      <c r="AY48" s="182"/>
      <c r="AZ48" s="182"/>
      <c r="BA48" s="183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ht="41.25" customHeight="1" hidden="1" outlineLevel="1">
      <c r="A49" s="110"/>
      <c r="B49" s="110"/>
      <c r="C49" s="110"/>
      <c r="D49" s="110"/>
      <c r="E49" s="111" t="s">
        <v>16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  <c r="R49" s="102" t="s">
        <v>69</v>
      </c>
      <c r="S49" s="102"/>
      <c r="T49" s="102"/>
      <c r="U49" s="102"/>
      <c r="V49" s="102"/>
      <c r="W49" s="61">
        <f>ROUND(BO36*1.053,0)</f>
        <v>0</v>
      </c>
      <c r="X49" s="61"/>
      <c r="Y49" s="61"/>
      <c r="Z49" s="61"/>
      <c r="AA49" s="61"/>
      <c r="AB49" s="99">
        <f>W49</f>
        <v>0</v>
      </c>
      <c r="AC49" s="100"/>
      <c r="AD49" s="101"/>
      <c r="AE49" s="96">
        <f>W49</f>
        <v>0</v>
      </c>
      <c r="AF49" s="97"/>
      <c r="AG49" s="97"/>
      <c r="AH49" s="97"/>
      <c r="AI49" s="98"/>
      <c r="AJ49" s="102" t="s">
        <v>69</v>
      </c>
      <c r="AK49" s="102"/>
      <c r="AL49" s="102"/>
      <c r="AM49" s="102"/>
      <c r="AN49" s="102"/>
      <c r="AO49" s="61">
        <f>ROUND(W49*1.051,0)</f>
        <v>0</v>
      </c>
      <c r="AP49" s="61"/>
      <c r="AQ49" s="61"/>
      <c r="AR49" s="61"/>
      <c r="AS49" s="61"/>
      <c r="AT49" s="99">
        <f>AO49</f>
        <v>0</v>
      </c>
      <c r="AU49" s="100"/>
      <c r="AV49" s="101"/>
      <c r="AW49" s="96">
        <f>AO49</f>
        <v>0</v>
      </c>
      <c r="AX49" s="97"/>
      <c r="AY49" s="97"/>
      <c r="AZ49" s="97"/>
      <c r="BA49" s="98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ht="41.25" customHeight="1" hidden="1" outlineLevel="1">
      <c r="A50" s="117">
        <f>A37</f>
        <v>602400</v>
      </c>
      <c r="B50" s="117"/>
      <c r="C50" s="117"/>
      <c r="D50" s="117"/>
      <c r="E50" s="118" t="s">
        <v>128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102" t="s">
        <v>69</v>
      </c>
      <c r="S50" s="102"/>
      <c r="T50" s="102"/>
      <c r="U50" s="102"/>
      <c r="V50" s="102"/>
      <c r="W50" s="61">
        <f>W49</f>
        <v>0</v>
      </c>
      <c r="X50" s="61"/>
      <c r="Y50" s="61"/>
      <c r="Z50" s="61"/>
      <c r="AA50" s="61"/>
      <c r="AB50" s="99">
        <f>W50</f>
        <v>0</v>
      </c>
      <c r="AC50" s="100"/>
      <c r="AD50" s="101"/>
      <c r="AE50" s="96">
        <f>W50</f>
        <v>0</v>
      </c>
      <c r="AF50" s="97"/>
      <c r="AG50" s="97"/>
      <c r="AH50" s="97"/>
      <c r="AI50" s="98"/>
      <c r="AJ50" s="102" t="s">
        <v>69</v>
      </c>
      <c r="AK50" s="102"/>
      <c r="AL50" s="102"/>
      <c r="AM50" s="102"/>
      <c r="AN50" s="102"/>
      <c r="AO50" s="61">
        <f>AO49</f>
        <v>0</v>
      </c>
      <c r="AP50" s="61"/>
      <c r="AQ50" s="61"/>
      <c r="AR50" s="61"/>
      <c r="AS50" s="61"/>
      <c r="AT50" s="99">
        <f>AO50</f>
        <v>0</v>
      </c>
      <c r="AU50" s="100"/>
      <c r="AV50" s="101"/>
      <c r="AW50" s="96">
        <f>AO50</f>
        <v>0</v>
      </c>
      <c r="AX50" s="97"/>
      <c r="AY50" s="97"/>
      <c r="AZ50" s="97"/>
      <c r="BA50" s="98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ht="12.75" customHeight="1" hidden="1" outlineLevel="1">
      <c r="A51" s="110"/>
      <c r="B51" s="110"/>
      <c r="C51" s="110"/>
      <c r="D51" s="110"/>
      <c r="E51" s="111" t="s">
        <v>17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  <c r="R51" s="102" t="s">
        <v>69</v>
      </c>
      <c r="S51" s="102"/>
      <c r="T51" s="102"/>
      <c r="U51" s="102"/>
      <c r="V51" s="102"/>
      <c r="W51" s="96"/>
      <c r="X51" s="97"/>
      <c r="Y51" s="97"/>
      <c r="Z51" s="97"/>
      <c r="AA51" s="98"/>
      <c r="AB51" s="114"/>
      <c r="AC51" s="115"/>
      <c r="AD51" s="116"/>
      <c r="AE51" s="96"/>
      <c r="AF51" s="97"/>
      <c r="AG51" s="97"/>
      <c r="AH51" s="97"/>
      <c r="AI51" s="98"/>
      <c r="AJ51" s="102" t="s">
        <v>69</v>
      </c>
      <c r="AK51" s="102"/>
      <c r="AL51" s="102"/>
      <c r="AM51" s="102"/>
      <c r="AN51" s="102"/>
      <c r="AO51" s="96"/>
      <c r="AP51" s="97"/>
      <c r="AQ51" s="97"/>
      <c r="AR51" s="97"/>
      <c r="AS51" s="98"/>
      <c r="AT51" s="114"/>
      <c r="AU51" s="115"/>
      <c r="AV51" s="116"/>
      <c r="AW51" s="96"/>
      <c r="AX51" s="97"/>
      <c r="AY51" s="97"/>
      <c r="AZ51" s="97"/>
      <c r="BA51" s="98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 ht="12.75" customHeight="1" hidden="1" outlineLevel="1">
      <c r="A52" s="192"/>
      <c r="B52" s="192"/>
      <c r="C52" s="192"/>
      <c r="D52" s="192"/>
      <c r="E52" s="111" t="s">
        <v>18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3"/>
      <c r="R52" s="181">
        <f>R47</f>
        <v>7321783</v>
      </c>
      <c r="S52" s="182"/>
      <c r="T52" s="182"/>
      <c r="U52" s="182"/>
      <c r="V52" s="183"/>
      <c r="W52" s="181">
        <f>W49</f>
        <v>0</v>
      </c>
      <c r="X52" s="182"/>
      <c r="Y52" s="182"/>
      <c r="Z52" s="182"/>
      <c r="AA52" s="183"/>
      <c r="AB52" s="186">
        <f>AB49</f>
        <v>0</v>
      </c>
      <c r="AC52" s="187"/>
      <c r="AD52" s="188"/>
      <c r="AE52" s="181">
        <f>R52+W52</f>
        <v>7321783</v>
      </c>
      <c r="AF52" s="182"/>
      <c r="AG52" s="182"/>
      <c r="AH52" s="182"/>
      <c r="AI52" s="183"/>
      <c r="AJ52" s="181">
        <f>AJ47</f>
        <v>7695653</v>
      </c>
      <c r="AK52" s="182"/>
      <c r="AL52" s="182"/>
      <c r="AM52" s="182"/>
      <c r="AN52" s="183"/>
      <c r="AO52" s="181">
        <f>AO49</f>
        <v>0</v>
      </c>
      <c r="AP52" s="182"/>
      <c r="AQ52" s="182"/>
      <c r="AR52" s="182"/>
      <c r="AS52" s="183"/>
      <c r="AT52" s="186">
        <f>AT49</f>
        <v>0</v>
      </c>
      <c r="AU52" s="187"/>
      <c r="AV52" s="188"/>
      <c r="AW52" s="181">
        <f>AJ52+AO52</f>
        <v>7695653</v>
      </c>
      <c r="AX52" s="182"/>
      <c r="AY52" s="182"/>
      <c r="AZ52" s="182"/>
      <c r="BA52" s="183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ht="15" collapsed="1">
      <c r="A53" s="12"/>
    </row>
    <row r="54" spans="1:73" ht="13.5" customHeight="1">
      <c r="A54" s="195" t="s">
        <v>70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</row>
    <row r="55" spans="1:73" ht="13.5" customHeight="1">
      <c r="A55" s="159" t="s">
        <v>188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9.75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5"/>
      <c r="BN56" s="5"/>
      <c r="BO56" s="5"/>
      <c r="BP56" s="5"/>
      <c r="BQ56" s="5"/>
      <c r="BR56" s="5"/>
      <c r="BS56" s="5"/>
      <c r="BT56" s="5"/>
      <c r="BU56" s="5"/>
    </row>
    <row r="57" spans="1:71" ht="12" customHeigh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196" t="s">
        <v>5</v>
      </c>
      <c r="BS57" s="196"/>
    </row>
    <row r="58" spans="1:73" s="10" customFormat="1" ht="14.25" customHeight="1">
      <c r="A58" s="197" t="s">
        <v>21</v>
      </c>
      <c r="B58" s="197"/>
      <c r="C58" s="197"/>
      <c r="D58" s="197"/>
      <c r="E58" s="66" t="s">
        <v>7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 t="s">
        <v>183</v>
      </c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 t="s">
        <v>184</v>
      </c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 t="s">
        <v>185</v>
      </c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9"/>
      <c r="BU58" s="9"/>
    </row>
    <row r="59" spans="1:73" s="10" customFormat="1" ht="68.25" customHeight="1">
      <c r="A59" s="197"/>
      <c r="B59" s="197"/>
      <c r="C59" s="197"/>
      <c r="D59" s="197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 t="s">
        <v>8</v>
      </c>
      <c r="S59" s="66"/>
      <c r="T59" s="66"/>
      <c r="U59" s="66"/>
      <c r="V59" s="66"/>
      <c r="W59" s="66" t="s">
        <v>9</v>
      </c>
      <c r="X59" s="66"/>
      <c r="Y59" s="66"/>
      <c r="Z59" s="66"/>
      <c r="AA59" s="66"/>
      <c r="AB59" s="175" t="s">
        <v>10</v>
      </c>
      <c r="AC59" s="176"/>
      <c r="AD59" s="177"/>
      <c r="AE59" s="66" t="s">
        <v>11</v>
      </c>
      <c r="AF59" s="66"/>
      <c r="AG59" s="66"/>
      <c r="AH59" s="66"/>
      <c r="AI59" s="66"/>
      <c r="AJ59" s="66" t="s">
        <v>8</v>
      </c>
      <c r="AK59" s="66"/>
      <c r="AL59" s="66"/>
      <c r="AM59" s="66"/>
      <c r="AN59" s="66"/>
      <c r="AO59" s="66" t="s">
        <v>9</v>
      </c>
      <c r="AP59" s="66"/>
      <c r="AQ59" s="66"/>
      <c r="AR59" s="66"/>
      <c r="AS59" s="66"/>
      <c r="AT59" s="175" t="s">
        <v>10</v>
      </c>
      <c r="AU59" s="176"/>
      <c r="AV59" s="177"/>
      <c r="AW59" s="66" t="s">
        <v>12</v>
      </c>
      <c r="AX59" s="66"/>
      <c r="AY59" s="66"/>
      <c r="AZ59" s="66"/>
      <c r="BA59" s="66"/>
      <c r="BB59" s="66" t="s">
        <v>8</v>
      </c>
      <c r="BC59" s="66"/>
      <c r="BD59" s="66"/>
      <c r="BE59" s="66"/>
      <c r="BF59" s="66"/>
      <c r="BG59" s="66" t="s">
        <v>9</v>
      </c>
      <c r="BH59" s="66"/>
      <c r="BI59" s="66"/>
      <c r="BJ59" s="66"/>
      <c r="BK59" s="66"/>
      <c r="BL59" s="175" t="s">
        <v>10</v>
      </c>
      <c r="BM59" s="176"/>
      <c r="BN59" s="177"/>
      <c r="BO59" s="66" t="s">
        <v>13</v>
      </c>
      <c r="BP59" s="66"/>
      <c r="BQ59" s="66"/>
      <c r="BR59" s="66"/>
      <c r="BS59" s="66"/>
      <c r="BT59" s="9"/>
      <c r="BU59" s="9"/>
    </row>
    <row r="60" spans="1:73" ht="15">
      <c r="A60" s="66">
        <v>1</v>
      </c>
      <c r="B60" s="66"/>
      <c r="C60" s="66"/>
      <c r="D60" s="66"/>
      <c r="E60" s="66">
        <v>2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>
        <v>3</v>
      </c>
      <c r="S60" s="66"/>
      <c r="T60" s="66"/>
      <c r="U60" s="66"/>
      <c r="V60" s="66"/>
      <c r="W60" s="66">
        <v>4</v>
      </c>
      <c r="X60" s="66"/>
      <c r="Y60" s="66"/>
      <c r="Z60" s="66"/>
      <c r="AA60" s="66"/>
      <c r="AB60" s="65">
        <v>5</v>
      </c>
      <c r="AC60" s="60"/>
      <c r="AD60" s="72"/>
      <c r="AE60" s="66">
        <v>6</v>
      </c>
      <c r="AF60" s="66"/>
      <c r="AG60" s="66"/>
      <c r="AH60" s="66"/>
      <c r="AI60" s="66"/>
      <c r="AJ60" s="66">
        <v>7</v>
      </c>
      <c r="AK60" s="66"/>
      <c r="AL60" s="66"/>
      <c r="AM60" s="66"/>
      <c r="AN60" s="66"/>
      <c r="AO60" s="66">
        <v>8</v>
      </c>
      <c r="AP60" s="66"/>
      <c r="AQ60" s="66"/>
      <c r="AR60" s="66"/>
      <c r="AS60" s="66"/>
      <c r="AT60" s="65">
        <v>9</v>
      </c>
      <c r="AU60" s="60"/>
      <c r="AV60" s="72"/>
      <c r="AW60" s="66">
        <v>10</v>
      </c>
      <c r="AX60" s="66"/>
      <c r="AY60" s="66"/>
      <c r="AZ60" s="66"/>
      <c r="BA60" s="66"/>
      <c r="BB60" s="66">
        <v>11</v>
      </c>
      <c r="BC60" s="66"/>
      <c r="BD60" s="66"/>
      <c r="BE60" s="66"/>
      <c r="BF60" s="66"/>
      <c r="BG60" s="66">
        <v>12</v>
      </c>
      <c r="BH60" s="66"/>
      <c r="BI60" s="66"/>
      <c r="BJ60" s="66"/>
      <c r="BK60" s="66"/>
      <c r="BL60" s="65">
        <v>13</v>
      </c>
      <c r="BM60" s="60"/>
      <c r="BN60" s="72"/>
      <c r="BO60" s="66">
        <v>14</v>
      </c>
      <c r="BP60" s="66"/>
      <c r="BQ60" s="66"/>
      <c r="BR60" s="66"/>
      <c r="BS60" s="66"/>
      <c r="BT60" s="5"/>
      <c r="BU60" s="5"/>
    </row>
    <row r="61" spans="1:73" s="16" customFormat="1" ht="13.5" customHeight="1">
      <c r="A61" s="198">
        <v>2240</v>
      </c>
      <c r="B61" s="198"/>
      <c r="C61" s="198"/>
      <c r="D61" s="198"/>
      <c r="E61" s="199" t="s">
        <v>85</v>
      </c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02">
        <v>1065211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96"/>
      <c r="AC61" s="97"/>
      <c r="AD61" s="98"/>
      <c r="AE61" s="102">
        <f>R61+W61</f>
        <v>1065211</v>
      </c>
      <c r="AF61" s="102"/>
      <c r="AG61" s="102"/>
      <c r="AH61" s="102"/>
      <c r="AI61" s="102"/>
      <c r="AJ61" s="102">
        <v>7170773</v>
      </c>
      <c r="AK61" s="102"/>
      <c r="AL61" s="102"/>
      <c r="AM61" s="102"/>
      <c r="AN61" s="102"/>
      <c r="AO61" s="102"/>
      <c r="AP61" s="102"/>
      <c r="AQ61" s="102"/>
      <c r="AR61" s="102"/>
      <c r="AS61" s="102"/>
      <c r="AT61" s="96"/>
      <c r="AU61" s="97"/>
      <c r="AV61" s="98"/>
      <c r="AW61" s="102">
        <f>AJ61+AO61</f>
        <v>7170773</v>
      </c>
      <c r="AX61" s="102"/>
      <c r="AY61" s="102"/>
      <c r="AZ61" s="102"/>
      <c r="BA61" s="102"/>
      <c r="BB61" s="203">
        <f>3500000+199000+149790</f>
        <v>3848790</v>
      </c>
      <c r="BC61" s="203"/>
      <c r="BD61" s="203"/>
      <c r="BE61" s="203"/>
      <c r="BF61" s="203"/>
      <c r="BG61" s="102"/>
      <c r="BH61" s="102"/>
      <c r="BI61" s="102"/>
      <c r="BJ61" s="102"/>
      <c r="BK61" s="102"/>
      <c r="BL61" s="96"/>
      <c r="BM61" s="97"/>
      <c r="BN61" s="98"/>
      <c r="BO61" s="102">
        <f>BB61+BG61</f>
        <v>3848790</v>
      </c>
      <c r="BP61" s="102"/>
      <c r="BQ61" s="102"/>
      <c r="BR61" s="102"/>
      <c r="BS61" s="102"/>
      <c r="BT61" s="15"/>
      <c r="BU61" s="15"/>
    </row>
    <row r="62" spans="1:73" s="16" customFormat="1" ht="26.25" customHeight="1">
      <c r="A62" s="198">
        <v>2270</v>
      </c>
      <c r="B62" s="198"/>
      <c r="C62" s="198"/>
      <c r="D62" s="198"/>
      <c r="E62" s="200" t="s">
        <v>86</v>
      </c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2"/>
      <c r="R62" s="102">
        <v>17295</v>
      </c>
      <c r="S62" s="102"/>
      <c r="T62" s="102"/>
      <c r="U62" s="102"/>
      <c r="V62" s="102"/>
      <c r="W62" s="102"/>
      <c r="X62" s="102"/>
      <c r="Y62" s="102"/>
      <c r="Z62" s="102"/>
      <c r="AA62" s="102"/>
      <c r="AB62" s="96"/>
      <c r="AC62" s="97"/>
      <c r="AD62" s="98"/>
      <c r="AE62" s="102">
        <f>R62+W62</f>
        <v>17295</v>
      </c>
      <c r="AF62" s="102"/>
      <c r="AG62" s="102"/>
      <c r="AH62" s="102"/>
      <c r="AI62" s="102"/>
      <c r="AJ62" s="102">
        <v>37146</v>
      </c>
      <c r="AK62" s="102"/>
      <c r="AL62" s="102"/>
      <c r="AM62" s="102"/>
      <c r="AN62" s="102"/>
      <c r="AO62" s="102"/>
      <c r="AP62" s="102"/>
      <c r="AQ62" s="102"/>
      <c r="AR62" s="102"/>
      <c r="AS62" s="102"/>
      <c r="AT62" s="96"/>
      <c r="AU62" s="97"/>
      <c r="AV62" s="98"/>
      <c r="AW62" s="102">
        <f>AJ62+AO62</f>
        <v>37146</v>
      </c>
      <c r="AX62" s="102"/>
      <c r="AY62" s="102"/>
      <c r="AZ62" s="102"/>
      <c r="BA62" s="102"/>
      <c r="BB62" s="203">
        <v>42451</v>
      </c>
      <c r="BC62" s="203"/>
      <c r="BD62" s="203"/>
      <c r="BE62" s="203"/>
      <c r="BF62" s="203"/>
      <c r="BG62" s="102"/>
      <c r="BH62" s="102"/>
      <c r="BI62" s="102"/>
      <c r="BJ62" s="102"/>
      <c r="BK62" s="102"/>
      <c r="BL62" s="96"/>
      <c r="BM62" s="97"/>
      <c r="BN62" s="98"/>
      <c r="BO62" s="102">
        <f>BB62+BG62</f>
        <v>42451</v>
      </c>
      <c r="BP62" s="102"/>
      <c r="BQ62" s="102"/>
      <c r="BR62" s="102"/>
      <c r="BS62" s="102"/>
      <c r="BT62" s="14"/>
      <c r="BU62" s="14"/>
    </row>
    <row r="63" spans="1:73" s="16" customFormat="1" ht="39.75" customHeight="1">
      <c r="A63" s="198">
        <v>2610</v>
      </c>
      <c r="B63" s="198"/>
      <c r="C63" s="198"/>
      <c r="D63" s="198"/>
      <c r="E63" s="200" t="s">
        <v>87</v>
      </c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2"/>
      <c r="R63" s="102">
        <v>2337319</v>
      </c>
      <c r="S63" s="102"/>
      <c r="T63" s="102"/>
      <c r="U63" s="102"/>
      <c r="V63" s="102"/>
      <c r="W63" s="102"/>
      <c r="X63" s="102"/>
      <c r="Y63" s="102"/>
      <c r="Z63" s="102"/>
      <c r="AA63" s="102"/>
      <c r="AB63" s="96"/>
      <c r="AC63" s="97"/>
      <c r="AD63" s="98"/>
      <c r="AE63" s="102">
        <f>R63+W63</f>
        <v>2337319</v>
      </c>
      <c r="AF63" s="102"/>
      <c r="AG63" s="102"/>
      <c r="AH63" s="102"/>
      <c r="AI63" s="102"/>
      <c r="AJ63" s="204">
        <v>2830538</v>
      </c>
      <c r="AK63" s="204"/>
      <c r="AL63" s="204"/>
      <c r="AM63" s="204"/>
      <c r="AN63" s="204"/>
      <c r="AO63" s="102"/>
      <c r="AP63" s="102"/>
      <c r="AQ63" s="102"/>
      <c r="AR63" s="102"/>
      <c r="AS63" s="102"/>
      <c r="AT63" s="96"/>
      <c r="AU63" s="97"/>
      <c r="AV63" s="98"/>
      <c r="AW63" s="102">
        <f>AJ63+AO63</f>
        <v>2830538</v>
      </c>
      <c r="AX63" s="102"/>
      <c r="AY63" s="102"/>
      <c r="AZ63" s="102"/>
      <c r="BA63" s="102"/>
      <c r="BB63" s="209">
        <f>3409721-199000-149790</f>
        <v>3060931</v>
      </c>
      <c r="BC63" s="209"/>
      <c r="BD63" s="209"/>
      <c r="BE63" s="209"/>
      <c r="BF63" s="209"/>
      <c r="BG63" s="102"/>
      <c r="BH63" s="102"/>
      <c r="BI63" s="102"/>
      <c r="BJ63" s="102"/>
      <c r="BK63" s="102"/>
      <c r="BL63" s="96"/>
      <c r="BM63" s="97"/>
      <c r="BN63" s="98"/>
      <c r="BO63" s="102">
        <f>BB63+BG63</f>
        <v>3060931</v>
      </c>
      <c r="BP63" s="102"/>
      <c r="BQ63" s="102"/>
      <c r="BR63" s="102"/>
      <c r="BS63" s="102"/>
      <c r="BT63" s="14"/>
      <c r="BU63" s="14"/>
    </row>
    <row r="64" spans="1:73" s="54" customFormat="1" ht="18.75" customHeight="1" outlineLevel="1">
      <c r="A64" s="205">
        <v>3132</v>
      </c>
      <c r="B64" s="205"/>
      <c r="C64" s="205"/>
      <c r="D64" s="205"/>
      <c r="E64" s="206" t="s">
        <v>150</v>
      </c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8"/>
      <c r="R64" s="209"/>
      <c r="S64" s="209"/>
      <c r="T64" s="209"/>
      <c r="U64" s="209"/>
      <c r="V64" s="209"/>
      <c r="W64" s="209">
        <v>2516619</v>
      </c>
      <c r="X64" s="209"/>
      <c r="Y64" s="209"/>
      <c r="Z64" s="209"/>
      <c r="AA64" s="209"/>
      <c r="AB64" s="210">
        <f>W64</f>
        <v>2516619</v>
      </c>
      <c r="AC64" s="211"/>
      <c r="AD64" s="212"/>
      <c r="AE64" s="209">
        <f>R64+W64</f>
        <v>2516619</v>
      </c>
      <c r="AF64" s="209"/>
      <c r="AG64" s="209"/>
      <c r="AH64" s="209"/>
      <c r="AI64" s="209"/>
      <c r="AJ64" s="209"/>
      <c r="AK64" s="209"/>
      <c r="AL64" s="209"/>
      <c r="AM64" s="209"/>
      <c r="AN64" s="209"/>
      <c r="AO64" s="209">
        <v>4089501</v>
      </c>
      <c r="AP64" s="209"/>
      <c r="AQ64" s="209"/>
      <c r="AR64" s="209"/>
      <c r="AS64" s="209"/>
      <c r="AT64" s="210">
        <f>AO64</f>
        <v>4089501</v>
      </c>
      <c r="AU64" s="211"/>
      <c r="AV64" s="212"/>
      <c r="AW64" s="209">
        <f>AJ64+AO64</f>
        <v>4089501</v>
      </c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13">
        <f>BG64</f>
        <v>0</v>
      </c>
      <c r="BM64" s="214"/>
      <c r="BN64" s="215"/>
      <c r="BO64" s="209">
        <f>BB64+BG64</f>
        <v>0</v>
      </c>
      <c r="BP64" s="209"/>
      <c r="BQ64" s="209"/>
      <c r="BR64" s="209"/>
      <c r="BS64" s="209"/>
      <c r="BT64" s="53"/>
      <c r="BU64" s="53"/>
    </row>
    <row r="65" spans="1:73" ht="12.75" customHeight="1">
      <c r="A65" s="222"/>
      <c r="B65" s="222"/>
      <c r="C65" s="222"/>
      <c r="D65" s="222"/>
      <c r="E65" s="226" t="s">
        <v>18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8"/>
      <c r="R65" s="180">
        <f>SUM(R61:V64)</f>
        <v>3419825</v>
      </c>
      <c r="S65" s="180"/>
      <c r="T65" s="180"/>
      <c r="U65" s="180"/>
      <c r="V65" s="180"/>
      <c r="W65" s="180">
        <f>SUM(W61:AA64)</f>
        <v>2516619</v>
      </c>
      <c r="X65" s="180"/>
      <c r="Y65" s="180"/>
      <c r="Z65" s="180"/>
      <c r="AA65" s="180"/>
      <c r="AB65" s="216">
        <f>W65</f>
        <v>2516619</v>
      </c>
      <c r="AC65" s="217"/>
      <c r="AD65" s="218"/>
      <c r="AE65" s="180">
        <f>R65+W65</f>
        <v>5936444</v>
      </c>
      <c r="AF65" s="180"/>
      <c r="AG65" s="180"/>
      <c r="AH65" s="180"/>
      <c r="AI65" s="180"/>
      <c r="AJ65" s="180">
        <f>SUM(AJ61:AN64)</f>
        <v>10038457</v>
      </c>
      <c r="AK65" s="180"/>
      <c r="AL65" s="180"/>
      <c r="AM65" s="180"/>
      <c r="AN65" s="180"/>
      <c r="AO65" s="180">
        <f>SUM(AO61:AS64)</f>
        <v>4089501</v>
      </c>
      <c r="AP65" s="180"/>
      <c r="AQ65" s="180"/>
      <c r="AR65" s="180"/>
      <c r="AS65" s="180"/>
      <c r="AT65" s="216">
        <f>AO65</f>
        <v>4089501</v>
      </c>
      <c r="AU65" s="217"/>
      <c r="AV65" s="218"/>
      <c r="AW65" s="180">
        <f>AJ65+AO65</f>
        <v>14127958</v>
      </c>
      <c r="AX65" s="180"/>
      <c r="AY65" s="180"/>
      <c r="AZ65" s="180"/>
      <c r="BA65" s="180"/>
      <c r="BB65" s="180">
        <f>SUM(BB61:BF64)</f>
        <v>6952172</v>
      </c>
      <c r="BC65" s="180"/>
      <c r="BD65" s="180"/>
      <c r="BE65" s="180"/>
      <c r="BF65" s="180"/>
      <c r="BG65" s="180">
        <f>SUM(BG61:BK64)</f>
        <v>0</v>
      </c>
      <c r="BH65" s="180"/>
      <c r="BI65" s="180"/>
      <c r="BJ65" s="180"/>
      <c r="BK65" s="180"/>
      <c r="BL65" s="181">
        <f>SUM(BL61:BN64)</f>
        <v>0</v>
      </c>
      <c r="BM65" s="182"/>
      <c r="BN65" s="183"/>
      <c r="BO65" s="180">
        <f>BB65+BG65</f>
        <v>6952172</v>
      </c>
      <c r="BP65" s="180"/>
      <c r="BQ65" s="180"/>
      <c r="BR65" s="180"/>
      <c r="BS65" s="180"/>
      <c r="BT65" s="11"/>
      <c r="BU65" s="11"/>
    </row>
    <row r="66" spans="1:6" ht="15">
      <c r="A66" s="17"/>
      <c r="B66" s="13"/>
      <c r="C66" s="13"/>
      <c r="D66" s="13"/>
      <c r="E66" s="13"/>
      <c r="F66" s="13"/>
    </row>
    <row r="67" spans="1:73" ht="13.5" customHeight="1">
      <c r="A67" s="195" t="s">
        <v>189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5"/>
      <c r="BN67" s="5"/>
      <c r="BO67" s="5"/>
      <c r="BP67" s="5"/>
      <c r="BQ67" s="5"/>
      <c r="BR67" s="5"/>
      <c r="BS67" s="5"/>
      <c r="BT67" s="5"/>
      <c r="BU67" s="5"/>
    </row>
    <row r="68" spans="1:73" ht="12.75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5"/>
      <c r="BN68" s="5"/>
      <c r="BO68" s="5"/>
      <c r="BP68" s="5"/>
      <c r="BQ68" s="5"/>
      <c r="BR68" s="170" t="s">
        <v>5</v>
      </c>
      <c r="BS68" s="170"/>
      <c r="BT68" s="5"/>
      <c r="BU68" s="5"/>
    </row>
    <row r="69" spans="1:73" s="10" customFormat="1" ht="13.5" customHeight="1">
      <c r="A69" s="197" t="s">
        <v>21</v>
      </c>
      <c r="B69" s="197"/>
      <c r="C69" s="197"/>
      <c r="D69" s="197"/>
      <c r="E69" s="66" t="s">
        <v>7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 t="s">
        <v>183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 t="s">
        <v>184</v>
      </c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 t="s">
        <v>185</v>
      </c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9"/>
      <c r="BU69" s="9"/>
    </row>
    <row r="70" spans="1:73" s="10" customFormat="1" ht="67.5" customHeight="1">
      <c r="A70" s="197"/>
      <c r="B70" s="197"/>
      <c r="C70" s="197"/>
      <c r="D70" s="197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 t="s">
        <v>8</v>
      </c>
      <c r="S70" s="66"/>
      <c r="T70" s="66"/>
      <c r="U70" s="66"/>
      <c r="V70" s="66"/>
      <c r="W70" s="66" t="s">
        <v>9</v>
      </c>
      <c r="X70" s="66"/>
      <c r="Y70" s="66"/>
      <c r="Z70" s="66"/>
      <c r="AA70" s="66"/>
      <c r="AB70" s="175" t="s">
        <v>10</v>
      </c>
      <c r="AC70" s="176"/>
      <c r="AD70" s="177"/>
      <c r="AE70" s="66" t="s">
        <v>11</v>
      </c>
      <c r="AF70" s="66"/>
      <c r="AG70" s="66"/>
      <c r="AH70" s="66"/>
      <c r="AI70" s="66"/>
      <c r="AJ70" s="66" t="s">
        <v>8</v>
      </c>
      <c r="AK70" s="66"/>
      <c r="AL70" s="66"/>
      <c r="AM70" s="66"/>
      <c r="AN70" s="66"/>
      <c r="AO70" s="66" t="s">
        <v>9</v>
      </c>
      <c r="AP70" s="66"/>
      <c r="AQ70" s="66"/>
      <c r="AR70" s="66"/>
      <c r="AS70" s="66"/>
      <c r="AT70" s="175" t="s">
        <v>10</v>
      </c>
      <c r="AU70" s="176"/>
      <c r="AV70" s="177"/>
      <c r="AW70" s="66" t="s">
        <v>12</v>
      </c>
      <c r="AX70" s="66"/>
      <c r="AY70" s="66"/>
      <c r="AZ70" s="66"/>
      <c r="BA70" s="66"/>
      <c r="BB70" s="66" t="s">
        <v>8</v>
      </c>
      <c r="BC70" s="66"/>
      <c r="BD70" s="66"/>
      <c r="BE70" s="66"/>
      <c r="BF70" s="66"/>
      <c r="BG70" s="66" t="s">
        <v>9</v>
      </c>
      <c r="BH70" s="66"/>
      <c r="BI70" s="66"/>
      <c r="BJ70" s="66"/>
      <c r="BK70" s="66"/>
      <c r="BL70" s="175" t="s">
        <v>10</v>
      </c>
      <c r="BM70" s="176"/>
      <c r="BN70" s="177"/>
      <c r="BO70" s="66" t="s">
        <v>13</v>
      </c>
      <c r="BP70" s="66"/>
      <c r="BQ70" s="66"/>
      <c r="BR70" s="66"/>
      <c r="BS70" s="66"/>
      <c r="BT70" s="9"/>
      <c r="BU70" s="9"/>
    </row>
    <row r="71" spans="1:73" s="35" customFormat="1" ht="12.75" customHeight="1">
      <c r="A71" s="66">
        <v>1</v>
      </c>
      <c r="B71" s="66"/>
      <c r="C71" s="66"/>
      <c r="D71" s="66"/>
      <c r="E71" s="66">
        <v>2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>
        <v>3</v>
      </c>
      <c r="S71" s="66"/>
      <c r="T71" s="66"/>
      <c r="U71" s="66"/>
      <c r="V71" s="66"/>
      <c r="W71" s="66">
        <v>4</v>
      </c>
      <c r="X71" s="66"/>
      <c r="Y71" s="66"/>
      <c r="Z71" s="66"/>
      <c r="AA71" s="66"/>
      <c r="AB71" s="65">
        <v>5</v>
      </c>
      <c r="AC71" s="60"/>
      <c r="AD71" s="72"/>
      <c r="AE71" s="66">
        <v>6</v>
      </c>
      <c r="AF71" s="66"/>
      <c r="AG71" s="66"/>
      <c r="AH71" s="66"/>
      <c r="AI71" s="66"/>
      <c r="AJ71" s="66">
        <v>7</v>
      </c>
      <c r="AK71" s="66"/>
      <c r="AL71" s="66"/>
      <c r="AM71" s="66"/>
      <c r="AN71" s="66"/>
      <c r="AO71" s="66">
        <v>8</v>
      </c>
      <c r="AP71" s="66"/>
      <c r="AQ71" s="66"/>
      <c r="AR71" s="66"/>
      <c r="AS71" s="66"/>
      <c r="AT71" s="65">
        <v>9</v>
      </c>
      <c r="AU71" s="60"/>
      <c r="AV71" s="72"/>
      <c r="AW71" s="66">
        <v>10</v>
      </c>
      <c r="AX71" s="66"/>
      <c r="AY71" s="66"/>
      <c r="AZ71" s="66"/>
      <c r="BA71" s="66"/>
      <c r="BB71" s="66">
        <v>11</v>
      </c>
      <c r="BC71" s="66"/>
      <c r="BD71" s="66"/>
      <c r="BE71" s="66"/>
      <c r="BF71" s="66"/>
      <c r="BG71" s="66">
        <v>12</v>
      </c>
      <c r="BH71" s="66"/>
      <c r="BI71" s="66"/>
      <c r="BJ71" s="66"/>
      <c r="BK71" s="66"/>
      <c r="BL71" s="65">
        <v>13</v>
      </c>
      <c r="BM71" s="60"/>
      <c r="BN71" s="72"/>
      <c r="BO71" s="66">
        <v>14</v>
      </c>
      <c r="BP71" s="66"/>
      <c r="BQ71" s="66"/>
      <c r="BR71" s="66"/>
      <c r="BS71" s="66"/>
      <c r="BT71" s="9"/>
      <c r="BU71" s="9"/>
    </row>
    <row r="72" spans="1:73" ht="12.75" customHeight="1">
      <c r="A72" s="222"/>
      <c r="B72" s="222"/>
      <c r="C72" s="222"/>
      <c r="D72" s="222"/>
      <c r="E72" s="226" t="s">
        <v>18</v>
      </c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8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229"/>
      <c r="AC72" s="230"/>
      <c r="AD72" s="231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229"/>
      <c r="AU72" s="230"/>
      <c r="AV72" s="231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229"/>
      <c r="BM72" s="230"/>
      <c r="BN72" s="231"/>
      <c r="BO72" s="184"/>
      <c r="BP72" s="184"/>
      <c r="BQ72" s="184"/>
      <c r="BR72" s="184"/>
      <c r="BS72" s="184"/>
      <c r="BT72" s="11"/>
      <c r="BU72" s="11"/>
    </row>
    <row r="73" ht="12.75" customHeight="1">
      <c r="A73" s="18"/>
    </row>
    <row r="74" spans="1:73" ht="13.5" customHeight="1">
      <c r="A74" s="159" t="s">
        <v>190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5"/>
      <c r="BN74" s="5"/>
      <c r="BO74" s="5"/>
      <c r="BP74" s="5"/>
      <c r="BQ74" s="5"/>
      <c r="BR74" s="5"/>
      <c r="BS74" s="5"/>
      <c r="BT74" s="5"/>
      <c r="BU74" s="5"/>
    </row>
    <row r="75" spans="1:73" ht="7.5" customHeight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1:53" ht="12" customHeight="1">
      <c r="A76" s="3"/>
      <c r="AZ76" s="170" t="s">
        <v>5</v>
      </c>
      <c r="BA76" s="170"/>
    </row>
    <row r="77" spans="1:73" ht="16.5" customHeight="1">
      <c r="A77" s="197" t="s">
        <v>21</v>
      </c>
      <c r="B77" s="197"/>
      <c r="C77" s="197"/>
      <c r="D77" s="197"/>
      <c r="E77" s="160" t="s">
        <v>7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7"/>
      <c r="R77" s="65" t="s">
        <v>132</v>
      </c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72"/>
      <c r="AJ77" s="65" t="s">
        <v>187</v>
      </c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72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1:73" ht="66" customHeight="1">
      <c r="A78" s="197"/>
      <c r="B78" s="197"/>
      <c r="C78" s="197"/>
      <c r="D78" s="197"/>
      <c r="E78" s="161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9"/>
      <c r="R78" s="65" t="s">
        <v>8</v>
      </c>
      <c r="S78" s="60"/>
      <c r="T78" s="60"/>
      <c r="U78" s="60"/>
      <c r="V78" s="72"/>
      <c r="W78" s="65" t="s">
        <v>9</v>
      </c>
      <c r="X78" s="60"/>
      <c r="Y78" s="60"/>
      <c r="Z78" s="60"/>
      <c r="AA78" s="72"/>
      <c r="AB78" s="175" t="s">
        <v>10</v>
      </c>
      <c r="AC78" s="176"/>
      <c r="AD78" s="177"/>
      <c r="AE78" s="65" t="s">
        <v>11</v>
      </c>
      <c r="AF78" s="60"/>
      <c r="AG78" s="60"/>
      <c r="AH78" s="60"/>
      <c r="AI78" s="72"/>
      <c r="AJ78" s="65" t="s">
        <v>8</v>
      </c>
      <c r="AK78" s="60"/>
      <c r="AL78" s="60"/>
      <c r="AM78" s="60"/>
      <c r="AN78" s="72"/>
      <c r="AO78" s="65" t="s">
        <v>9</v>
      </c>
      <c r="AP78" s="60"/>
      <c r="AQ78" s="60"/>
      <c r="AR78" s="60"/>
      <c r="AS78" s="72"/>
      <c r="AT78" s="175" t="s">
        <v>10</v>
      </c>
      <c r="AU78" s="176"/>
      <c r="AV78" s="177"/>
      <c r="AW78" s="65" t="s">
        <v>12</v>
      </c>
      <c r="AX78" s="60"/>
      <c r="AY78" s="60"/>
      <c r="AZ78" s="60"/>
      <c r="BA78" s="72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73" ht="12" customHeight="1" hidden="1" outlineLevel="1">
      <c r="A79" s="66">
        <v>1</v>
      </c>
      <c r="B79" s="66"/>
      <c r="C79" s="66"/>
      <c r="D79" s="66"/>
      <c r="E79" s="65">
        <v>2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72"/>
      <c r="R79" s="65">
        <v>3</v>
      </c>
      <c r="S79" s="60"/>
      <c r="T79" s="60"/>
      <c r="U79" s="60"/>
      <c r="V79" s="72"/>
      <c r="W79" s="65">
        <v>4</v>
      </c>
      <c r="X79" s="60"/>
      <c r="Y79" s="60"/>
      <c r="Z79" s="60"/>
      <c r="AA79" s="72"/>
      <c r="AB79" s="65">
        <v>5</v>
      </c>
      <c r="AC79" s="60"/>
      <c r="AD79" s="72"/>
      <c r="AE79" s="65">
        <v>6</v>
      </c>
      <c r="AF79" s="60"/>
      <c r="AG79" s="60"/>
      <c r="AH79" s="60"/>
      <c r="AI79" s="72"/>
      <c r="AJ79" s="65">
        <v>7</v>
      </c>
      <c r="AK79" s="60"/>
      <c r="AL79" s="60"/>
      <c r="AM79" s="60"/>
      <c r="AN79" s="72"/>
      <c r="AO79" s="65">
        <v>8</v>
      </c>
      <c r="AP79" s="60"/>
      <c r="AQ79" s="60"/>
      <c r="AR79" s="60"/>
      <c r="AS79" s="72"/>
      <c r="AT79" s="65">
        <v>9</v>
      </c>
      <c r="AU79" s="60"/>
      <c r="AV79" s="72"/>
      <c r="AW79" s="65">
        <v>10</v>
      </c>
      <c r="AX79" s="60"/>
      <c r="AY79" s="60"/>
      <c r="AZ79" s="60"/>
      <c r="BA79" s="72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1:73" ht="12" customHeight="1" hidden="1" outlineLevel="1">
      <c r="A80" s="198">
        <f>A61</f>
        <v>2240</v>
      </c>
      <c r="B80" s="198"/>
      <c r="C80" s="198"/>
      <c r="D80" s="198"/>
      <c r="E80" s="219" t="str">
        <f>E61</f>
        <v>Оплата послуг (крім комунальних)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1"/>
      <c r="R80" s="96">
        <f>ROUND(BO61*1.053,0)</f>
        <v>4052776</v>
      </c>
      <c r="S80" s="97"/>
      <c r="T80" s="97"/>
      <c r="U80" s="97"/>
      <c r="V80" s="98"/>
      <c r="W80" s="96"/>
      <c r="X80" s="97"/>
      <c r="Y80" s="97"/>
      <c r="Z80" s="97"/>
      <c r="AA80" s="98"/>
      <c r="AB80" s="96"/>
      <c r="AC80" s="97"/>
      <c r="AD80" s="98"/>
      <c r="AE80" s="96">
        <f>R80+W80</f>
        <v>4052776</v>
      </c>
      <c r="AF80" s="97"/>
      <c r="AG80" s="97"/>
      <c r="AH80" s="97"/>
      <c r="AI80" s="98"/>
      <c r="AJ80" s="96">
        <f>ROUND(R80*1.051,0)</f>
        <v>4259468</v>
      </c>
      <c r="AK80" s="97"/>
      <c r="AL80" s="97"/>
      <c r="AM80" s="97"/>
      <c r="AN80" s="98"/>
      <c r="AO80" s="96"/>
      <c r="AP80" s="97"/>
      <c r="AQ80" s="97"/>
      <c r="AR80" s="97"/>
      <c r="AS80" s="98"/>
      <c r="AT80" s="96"/>
      <c r="AU80" s="97"/>
      <c r="AV80" s="98"/>
      <c r="AW80" s="96">
        <f>AJ80+AO80</f>
        <v>4259468</v>
      </c>
      <c r="AX80" s="97"/>
      <c r="AY80" s="97"/>
      <c r="AZ80" s="97"/>
      <c r="BA80" s="98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1:73" ht="27.75" customHeight="1" hidden="1" outlineLevel="1">
      <c r="A81" s="198">
        <f>A62</f>
        <v>2270</v>
      </c>
      <c r="B81" s="198"/>
      <c r="C81" s="198"/>
      <c r="D81" s="198"/>
      <c r="E81" s="219" t="str">
        <f>E62</f>
        <v>Оплата комунальних послуг та енергоносіїв</v>
      </c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1"/>
      <c r="R81" s="96">
        <f>ROUND(BO62*1.08,0)</f>
        <v>45847</v>
      </c>
      <c r="S81" s="97"/>
      <c r="T81" s="97"/>
      <c r="U81" s="97"/>
      <c r="V81" s="98"/>
      <c r="W81" s="96"/>
      <c r="X81" s="97"/>
      <c r="Y81" s="97"/>
      <c r="Z81" s="97"/>
      <c r="AA81" s="98"/>
      <c r="AB81" s="96"/>
      <c r="AC81" s="97"/>
      <c r="AD81" s="98"/>
      <c r="AE81" s="96">
        <f>R81+W81</f>
        <v>45847</v>
      </c>
      <c r="AF81" s="97"/>
      <c r="AG81" s="97"/>
      <c r="AH81" s="97"/>
      <c r="AI81" s="98"/>
      <c r="AJ81" s="96">
        <f>ROUND(R81*1.061,0)</f>
        <v>48644</v>
      </c>
      <c r="AK81" s="97"/>
      <c r="AL81" s="97"/>
      <c r="AM81" s="97"/>
      <c r="AN81" s="98"/>
      <c r="AO81" s="96"/>
      <c r="AP81" s="97"/>
      <c r="AQ81" s="97"/>
      <c r="AR81" s="97"/>
      <c r="AS81" s="98"/>
      <c r="AT81" s="96"/>
      <c r="AU81" s="97"/>
      <c r="AV81" s="98"/>
      <c r="AW81" s="96">
        <f>AJ81+AO81</f>
        <v>48644</v>
      </c>
      <c r="AX81" s="97"/>
      <c r="AY81" s="97"/>
      <c r="AZ81" s="97"/>
      <c r="BA81" s="98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ht="42.75" customHeight="1" hidden="1" outlineLevel="1">
      <c r="A82" s="198">
        <f>A63</f>
        <v>2610</v>
      </c>
      <c r="B82" s="198"/>
      <c r="C82" s="198"/>
      <c r="D82" s="198"/>
      <c r="E82" s="219" t="str">
        <f>E63</f>
        <v>Субсидії та поточні трансферти підприємствам (установам, організаціям)</v>
      </c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1"/>
      <c r="R82" s="96">
        <f>ROUND(BO63*1.053,0)</f>
        <v>3223160</v>
      </c>
      <c r="S82" s="97"/>
      <c r="T82" s="97"/>
      <c r="U82" s="97"/>
      <c r="V82" s="98"/>
      <c r="W82" s="96"/>
      <c r="X82" s="97"/>
      <c r="Y82" s="97"/>
      <c r="Z82" s="97"/>
      <c r="AA82" s="98"/>
      <c r="AB82" s="96"/>
      <c r="AC82" s="97"/>
      <c r="AD82" s="98"/>
      <c r="AE82" s="96">
        <f>R82+W82</f>
        <v>3223160</v>
      </c>
      <c r="AF82" s="97"/>
      <c r="AG82" s="97"/>
      <c r="AH82" s="97"/>
      <c r="AI82" s="98"/>
      <c r="AJ82" s="96">
        <f>ROUND(R82*1.051,0)</f>
        <v>3387541</v>
      </c>
      <c r="AK82" s="97"/>
      <c r="AL82" s="97"/>
      <c r="AM82" s="97"/>
      <c r="AN82" s="98"/>
      <c r="AO82" s="96"/>
      <c r="AP82" s="97"/>
      <c r="AQ82" s="97"/>
      <c r="AR82" s="97"/>
      <c r="AS82" s="98"/>
      <c r="AT82" s="96"/>
      <c r="AU82" s="97"/>
      <c r="AV82" s="98"/>
      <c r="AW82" s="96">
        <f>AJ82+AO82</f>
        <v>3387541</v>
      </c>
      <c r="AX82" s="97"/>
      <c r="AY82" s="97"/>
      <c r="AZ82" s="97"/>
      <c r="BA82" s="98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1:73" s="51" customFormat="1" ht="27.75" customHeight="1" hidden="1" outlineLevel="2">
      <c r="A83" s="205">
        <f>A64</f>
        <v>3132</v>
      </c>
      <c r="B83" s="205"/>
      <c r="C83" s="205"/>
      <c r="D83" s="205"/>
      <c r="E83" s="223" t="str">
        <f>E64</f>
        <v>Капітальний ремонт інших об'єктів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  <c r="R83" s="210"/>
      <c r="S83" s="211"/>
      <c r="T83" s="211"/>
      <c r="U83" s="211"/>
      <c r="V83" s="212"/>
      <c r="W83" s="210">
        <f>ROUND(BO64*1.05,0)</f>
        <v>0</v>
      </c>
      <c r="X83" s="211"/>
      <c r="Y83" s="211"/>
      <c r="Z83" s="211"/>
      <c r="AA83" s="212"/>
      <c r="AB83" s="213">
        <f>W83</f>
        <v>0</v>
      </c>
      <c r="AC83" s="214"/>
      <c r="AD83" s="215"/>
      <c r="AE83" s="210">
        <f>R83+W83</f>
        <v>0</v>
      </c>
      <c r="AF83" s="211"/>
      <c r="AG83" s="211"/>
      <c r="AH83" s="211"/>
      <c r="AI83" s="212"/>
      <c r="AJ83" s="210"/>
      <c r="AK83" s="211"/>
      <c r="AL83" s="211"/>
      <c r="AM83" s="211"/>
      <c r="AN83" s="212"/>
      <c r="AO83" s="210">
        <f>ROUND(W83*1.048,0)</f>
        <v>0</v>
      </c>
      <c r="AP83" s="211"/>
      <c r="AQ83" s="211"/>
      <c r="AR83" s="211"/>
      <c r="AS83" s="212"/>
      <c r="AT83" s="213">
        <f>AO83</f>
        <v>0</v>
      </c>
      <c r="AU83" s="214"/>
      <c r="AV83" s="215"/>
      <c r="AW83" s="210">
        <f>AJ83+AO83</f>
        <v>0</v>
      </c>
      <c r="AX83" s="211"/>
      <c r="AY83" s="211"/>
      <c r="AZ83" s="211"/>
      <c r="BA83" s="212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</row>
    <row r="84" spans="1:73" ht="12.75" customHeight="1" hidden="1" outlineLevel="1" collapsed="1">
      <c r="A84" s="222"/>
      <c r="B84" s="222"/>
      <c r="C84" s="222"/>
      <c r="D84" s="222"/>
      <c r="E84" s="226" t="s">
        <v>18</v>
      </c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8"/>
      <c r="R84" s="181">
        <f>SUM(R80:V83)</f>
        <v>7321783</v>
      </c>
      <c r="S84" s="182"/>
      <c r="T84" s="182"/>
      <c r="U84" s="182"/>
      <c r="V84" s="183"/>
      <c r="W84" s="181">
        <f>SUM(W80:AA83)</f>
        <v>0</v>
      </c>
      <c r="X84" s="182"/>
      <c r="Y84" s="182"/>
      <c r="Z84" s="182"/>
      <c r="AA84" s="183"/>
      <c r="AB84" s="189">
        <f>AB83</f>
        <v>0</v>
      </c>
      <c r="AC84" s="190"/>
      <c r="AD84" s="191"/>
      <c r="AE84" s="181">
        <f>R84+W84</f>
        <v>7321783</v>
      </c>
      <c r="AF84" s="182"/>
      <c r="AG84" s="182"/>
      <c r="AH84" s="182"/>
      <c r="AI84" s="183"/>
      <c r="AJ84" s="181">
        <f>SUM(AJ80:AN83)</f>
        <v>7695653</v>
      </c>
      <c r="AK84" s="182"/>
      <c r="AL84" s="182"/>
      <c r="AM84" s="182"/>
      <c r="AN84" s="183"/>
      <c r="AO84" s="181">
        <f>SUM(AO80:AS83)</f>
        <v>0</v>
      </c>
      <c r="AP84" s="182"/>
      <c r="AQ84" s="182"/>
      <c r="AR84" s="182"/>
      <c r="AS84" s="183"/>
      <c r="AT84" s="189">
        <f>AT83</f>
        <v>0</v>
      </c>
      <c r="AU84" s="190"/>
      <c r="AV84" s="191"/>
      <c r="AW84" s="181">
        <f>AJ84+AO84</f>
        <v>7695653</v>
      </c>
      <c r="AX84" s="182"/>
      <c r="AY84" s="182"/>
      <c r="AZ84" s="182"/>
      <c r="BA84" s="183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:6" ht="9.75" customHeight="1" collapsed="1">
      <c r="A85" s="18"/>
      <c r="B85" s="13"/>
      <c r="C85" s="13"/>
      <c r="D85" s="13"/>
      <c r="E85" s="13"/>
      <c r="F85" s="13"/>
    </row>
    <row r="86" spans="1:73" ht="13.5" customHeight="1">
      <c r="A86" s="159" t="s">
        <v>191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5"/>
      <c r="BN86" s="5"/>
      <c r="BO86" s="5"/>
      <c r="BP86" s="5"/>
      <c r="BQ86" s="5"/>
      <c r="BR86" s="5"/>
      <c r="BS86" s="5"/>
      <c r="BT86" s="5"/>
      <c r="BU86" s="5"/>
    </row>
    <row r="87" spans="1:73" ht="8.25" customHeight="1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53" ht="12.75" customHeight="1">
      <c r="A88" s="3"/>
      <c r="AZ88" s="170" t="s">
        <v>5</v>
      </c>
      <c r="BA88" s="170"/>
    </row>
    <row r="89" spans="1:73" ht="14.25" customHeight="1">
      <c r="A89" s="197" t="s">
        <v>21</v>
      </c>
      <c r="B89" s="197"/>
      <c r="C89" s="197"/>
      <c r="D89" s="197"/>
      <c r="E89" s="160" t="s">
        <v>7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7"/>
      <c r="R89" s="65" t="s">
        <v>132</v>
      </c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72"/>
      <c r="AJ89" s="65" t="s">
        <v>187</v>
      </c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72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</row>
    <row r="90" spans="1:73" ht="64.5" customHeight="1">
      <c r="A90" s="197"/>
      <c r="B90" s="197"/>
      <c r="C90" s="197"/>
      <c r="D90" s="197"/>
      <c r="E90" s="161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9"/>
      <c r="R90" s="65" t="s">
        <v>8</v>
      </c>
      <c r="S90" s="60"/>
      <c r="T90" s="60"/>
      <c r="U90" s="60"/>
      <c r="V90" s="72"/>
      <c r="W90" s="65" t="s">
        <v>9</v>
      </c>
      <c r="X90" s="60"/>
      <c r="Y90" s="60"/>
      <c r="Z90" s="60"/>
      <c r="AA90" s="72"/>
      <c r="AB90" s="175" t="s">
        <v>10</v>
      </c>
      <c r="AC90" s="176"/>
      <c r="AD90" s="177"/>
      <c r="AE90" s="65" t="s">
        <v>11</v>
      </c>
      <c r="AF90" s="60"/>
      <c r="AG90" s="60"/>
      <c r="AH90" s="60"/>
      <c r="AI90" s="72"/>
      <c r="AJ90" s="65" t="s">
        <v>8</v>
      </c>
      <c r="AK90" s="60"/>
      <c r="AL90" s="60"/>
      <c r="AM90" s="60"/>
      <c r="AN90" s="72"/>
      <c r="AO90" s="65" t="s">
        <v>9</v>
      </c>
      <c r="AP90" s="60"/>
      <c r="AQ90" s="60"/>
      <c r="AR90" s="60"/>
      <c r="AS90" s="72"/>
      <c r="AT90" s="175" t="s">
        <v>10</v>
      </c>
      <c r="AU90" s="176"/>
      <c r="AV90" s="177"/>
      <c r="AW90" s="65" t="s">
        <v>12</v>
      </c>
      <c r="AX90" s="60"/>
      <c r="AY90" s="60"/>
      <c r="AZ90" s="60"/>
      <c r="BA90" s="72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1:73" ht="12.75" customHeight="1">
      <c r="A91" s="66">
        <v>1</v>
      </c>
      <c r="B91" s="66"/>
      <c r="C91" s="66"/>
      <c r="D91" s="66"/>
      <c r="E91" s="65">
        <v>2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72"/>
      <c r="R91" s="65">
        <v>3</v>
      </c>
      <c r="S91" s="60"/>
      <c r="T91" s="60"/>
      <c r="U91" s="60"/>
      <c r="V91" s="72"/>
      <c r="W91" s="65">
        <v>4</v>
      </c>
      <c r="X91" s="60"/>
      <c r="Y91" s="60"/>
      <c r="Z91" s="60"/>
      <c r="AA91" s="72"/>
      <c r="AB91" s="65">
        <v>5</v>
      </c>
      <c r="AC91" s="60"/>
      <c r="AD91" s="72"/>
      <c r="AE91" s="65">
        <v>6</v>
      </c>
      <c r="AF91" s="60"/>
      <c r="AG91" s="60"/>
      <c r="AH91" s="60"/>
      <c r="AI91" s="72"/>
      <c r="AJ91" s="65">
        <v>7</v>
      </c>
      <c r="AK91" s="60"/>
      <c r="AL91" s="60"/>
      <c r="AM91" s="60"/>
      <c r="AN91" s="72"/>
      <c r="AO91" s="65">
        <v>8</v>
      </c>
      <c r="AP91" s="60"/>
      <c r="AQ91" s="60"/>
      <c r="AR91" s="60"/>
      <c r="AS91" s="72"/>
      <c r="AT91" s="65">
        <v>9</v>
      </c>
      <c r="AU91" s="60"/>
      <c r="AV91" s="72"/>
      <c r="AW91" s="65">
        <v>10</v>
      </c>
      <c r="AX91" s="60"/>
      <c r="AY91" s="60"/>
      <c r="AZ91" s="60"/>
      <c r="BA91" s="72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1:73" ht="9" customHeight="1">
      <c r="A92" s="66"/>
      <c r="B92" s="66"/>
      <c r="C92" s="66"/>
      <c r="D92" s="66"/>
      <c r="E92" s="84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65"/>
      <c r="S92" s="60"/>
      <c r="T92" s="60"/>
      <c r="U92" s="60"/>
      <c r="V92" s="72"/>
      <c r="W92" s="65"/>
      <c r="X92" s="60"/>
      <c r="Y92" s="60"/>
      <c r="Z92" s="60"/>
      <c r="AA92" s="72"/>
      <c r="AB92" s="65"/>
      <c r="AC92" s="60"/>
      <c r="AD92" s="72"/>
      <c r="AE92" s="232"/>
      <c r="AF92" s="233"/>
      <c r="AG92" s="233"/>
      <c r="AH92" s="233"/>
      <c r="AI92" s="234"/>
      <c r="AJ92" s="65"/>
      <c r="AK92" s="60"/>
      <c r="AL92" s="60"/>
      <c r="AM92" s="60"/>
      <c r="AN92" s="72"/>
      <c r="AO92" s="65"/>
      <c r="AP92" s="60"/>
      <c r="AQ92" s="60"/>
      <c r="AR92" s="60"/>
      <c r="AS92" s="72"/>
      <c r="AT92" s="65"/>
      <c r="AU92" s="60"/>
      <c r="AV92" s="72"/>
      <c r="AW92" s="232"/>
      <c r="AX92" s="233"/>
      <c r="AY92" s="233"/>
      <c r="AZ92" s="233"/>
      <c r="BA92" s="234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5"/>
    </row>
    <row r="93" spans="1:73" ht="12.75" customHeight="1">
      <c r="A93" s="66"/>
      <c r="B93" s="66"/>
      <c r="C93" s="66"/>
      <c r="D93" s="66"/>
      <c r="E93" s="235" t="s">
        <v>18</v>
      </c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7"/>
      <c r="R93" s="238"/>
      <c r="S93" s="239"/>
      <c r="T93" s="239"/>
      <c r="U93" s="239"/>
      <c r="V93" s="240"/>
      <c r="W93" s="238"/>
      <c r="X93" s="239"/>
      <c r="Y93" s="239"/>
      <c r="Z93" s="239"/>
      <c r="AA93" s="240"/>
      <c r="AB93" s="238"/>
      <c r="AC93" s="239"/>
      <c r="AD93" s="240"/>
      <c r="AE93" s="238"/>
      <c r="AF93" s="239"/>
      <c r="AG93" s="239"/>
      <c r="AH93" s="239"/>
      <c r="AI93" s="240"/>
      <c r="AJ93" s="238"/>
      <c r="AK93" s="239"/>
      <c r="AL93" s="239"/>
      <c r="AM93" s="239"/>
      <c r="AN93" s="240"/>
      <c r="AO93" s="238"/>
      <c r="AP93" s="239"/>
      <c r="AQ93" s="239"/>
      <c r="AR93" s="239"/>
      <c r="AS93" s="240"/>
      <c r="AT93" s="238"/>
      <c r="AU93" s="239"/>
      <c r="AV93" s="240"/>
      <c r="AW93" s="238"/>
      <c r="AX93" s="239"/>
      <c r="AY93" s="239"/>
      <c r="AZ93" s="239"/>
      <c r="BA93" s="240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6" ht="9.75" customHeight="1">
      <c r="A94" s="13"/>
      <c r="B94" s="13"/>
      <c r="C94" s="13"/>
      <c r="D94" s="13"/>
      <c r="E94" s="13"/>
      <c r="F94" s="13"/>
    </row>
    <row r="95" spans="1:73" ht="13.5" customHeight="1">
      <c r="A95" s="159" t="s">
        <v>71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5"/>
      <c r="BN95" s="5"/>
      <c r="BO95" s="5"/>
      <c r="BP95" s="5"/>
      <c r="BQ95" s="5"/>
      <c r="BR95" s="5"/>
      <c r="BS95" s="5"/>
      <c r="BT95" s="5"/>
      <c r="BU95" s="5"/>
    </row>
    <row r="96" ht="6" customHeight="1">
      <c r="A96" s="19"/>
    </row>
    <row r="97" spans="1:73" ht="13.5" customHeight="1">
      <c r="A97" s="159" t="s">
        <v>192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5"/>
      <c r="BN97" s="5"/>
      <c r="BO97" s="5"/>
      <c r="BP97" s="5"/>
      <c r="BQ97" s="5"/>
      <c r="BR97" s="5"/>
      <c r="BS97" s="5"/>
      <c r="BT97" s="5"/>
      <c r="BU97" s="5"/>
    </row>
    <row r="98" spans="1:73" ht="5.2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5"/>
      <c r="BN98" s="5"/>
      <c r="BO98" s="5"/>
      <c r="BP98" s="5"/>
      <c r="BQ98" s="5"/>
      <c r="BR98" s="5"/>
      <c r="BS98" s="5"/>
      <c r="BT98" s="5"/>
      <c r="BU98" s="5"/>
    </row>
    <row r="99" spans="1:73" ht="12.75" customHeight="1">
      <c r="A99" s="3"/>
      <c r="BT99" s="170" t="s">
        <v>5</v>
      </c>
      <c r="BU99" s="170"/>
    </row>
    <row r="100" spans="1:73" ht="14.25" customHeight="1">
      <c r="A100" s="160" t="s">
        <v>22</v>
      </c>
      <c r="B100" s="106"/>
      <c r="C100" s="106"/>
      <c r="D100" s="66" t="s">
        <v>23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 t="s">
        <v>183</v>
      </c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 t="s">
        <v>184</v>
      </c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 t="s">
        <v>185</v>
      </c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</row>
    <row r="101" spans="1:73" ht="38.25" customHeight="1">
      <c r="A101" s="161"/>
      <c r="B101" s="108"/>
      <c r="C101" s="10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 t="s">
        <v>8</v>
      </c>
      <c r="U101" s="66"/>
      <c r="V101" s="66"/>
      <c r="W101" s="66"/>
      <c r="X101" s="66"/>
      <c r="Y101" s="66" t="s">
        <v>9</v>
      </c>
      <c r="Z101" s="66"/>
      <c r="AA101" s="66"/>
      <c r="AB101" s="66"/>
      <c r="AC101" s="66"/>
      <c r="AD101" s="175" t="s">
        <v>10</v>
      </c>
      <c r="AE101" s="176"/>
      <c r="AF101" s="177"/>
      <c r="AG101" s="66" t="s">
        <v>11</v>
      </c>
      <c r="AH101" s="66"/>
      <c r="AI101" s="66"/>
      <c r="AJ101" s="66"/>
      <c r="AK101" s="66"/>
      <c r="AL101" s="66" t="s">
        <v>8</v>
      </c>
      <c r="AM101" s="66"/>
      <c r="AN101" s="66"/>
      <c r="AO101" s="66"/>
      <c r="AP101" s="66"/>
      <c r="AQ101" s="66" t="s">
        <v>9</v>
      </c>
      <c r="AR101" s="66"/>
      <c r="AS101" s="66"/>
      <c r="AT101" s="66"/>
      <c r="AU101" s="66"/>
      <c r="AV101" s="175" t="s">
        <v>10</v>
      </c>
      <c r="AW101" s="176"/>
      <c r="AX101" s="177"/>
      <c r="AY101" s="66" t="s">
        <v>12</v>
      </c>
      <c r="AZ101" s="66"/>
      <c r="BA101" s="66"/>
      <c r="BB101" s="66"/>
      <c r="BC101" s="66"/>
      <c r="BD101" s="66" t="s">
        <v>8</v>
      </c>
      <c r="BE101" s="66"/>
      <c r="BF101" s="66"/>
      <c r="BG101" s="66"/>
      <c r="BH101" s="66"/>
      <c r="BI101" s="66" t="s">
        <v>9</v>
      </c>
      <c r="BJ101" s="66"/>
      <c r="BK101" s="66"/>
      <c r="BL101" s="66"/>
      <c r="BM101" s="66"/>
      <c r="BN101" s="175" t="s">
        <v>10</v>
      </c>
      <c r="BO101" s="176"/>
      <c r="BP101" s="177"/>
      <c r="BQ101" s="66" t="s">
        <v>13</v>
      </c>
      <c r="BR101" s="66"/>
      <c r="BS101" s="66"/>
      <c r="BT101" s="66"/>
      <c r="BU101" s="66"/>
    </row>
    <row r="102" spans="1:73" ht="12" customHeight="1">
      <c r="A102" s="65">
        <v>1</v>
      </c>
      <c r="B102" s="60"/>
      <c r="C102" s="60"/>
      <c r="D102" s="66">
        <v>2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>
        <v>3</v>
      </c>
      <c r="U102" s="66"/>
      <c r="V102" s="66"/>
      <c r="W102" s="66"/>
      <c r="X102" s="66"/>
      <c r="Y102" s="66">
        <v>4</v>
      </c>
      <c r="Z102" s="66"/>
      <c r="AA102" s="66"/>
      <c r="AB102" s="66"/>
      <c r="AC102" s="66"/>
      <c r="AD102" s="65">
        <v>5</v>
      </c>
      <c r="AE102" s="60"/>
      <c r="AF102" s="72"/>
      <c r="AG102" s="66">
        <v>6</v>
      </c>
      <c r="AH102" s="66"/>
      <c r="AI102" s="66"/>
      <c r="AJ102" s="66"/>
      <c r="AK102" s="66"/>
      <c r="AL102" s="66">
        <v>7</v>
      </c>
      <c r="AM102" s="66"/>
      <c r="AN102" s="66"/>
      <c r="AO102" s="66"/>
      <c r="AP102" s="66"/>
      <c r="AQ102" s="66">
        <v>8</v>
      </c>
      <c r="AR102" s="66"/>
      <c r="AS102" s="66"/>
      <c r="AT102" s="66"/>
      <c r="AU102" s="66"/>
      <c r="AV102" s="65">
        <v>9</v>
      </c>
      <c r="AW102" s="60"/>
      <c r="AX102" s="72"/>
      <c r="AY102" s="66">
        <v>10</v>
      </c>
      <c r="AZ102" s="66"/>
      <c r="BA102" s="66"/>
      <c r="BB102" s="66"/>
      <c r="BC102" s="66"/>
      <c r="BD102" s="66">
        <v>11</v>
      </c>
      <c r="BE102" s="66"/>
      <c r="BF102" s="66"/>
      <c r="BG102" s="66"/>
      <c r="BH102" s="66"/>
      <c r="BI102" s="66">
        <v>12</v>
      </c>
      <c r="BJ102" s="66"/>
      <c r="BK102" s="66"/>
      <c r="BL102" s="66"/>
      <c r="BM102" s="66"/>
      <c r="BN102" s="65">
        <v>13</v>
      </c>
      <c r="BO102" s="60"/>
      <c r="BP102" s="72"/>
      <c r="BQ102" s="66">
        <v>14</v>
      </c>
      <c r="BR102" s="66"/>
      <c r="BS102" s="66"/>
      <c r="BT102" s="66"/>
      <c r="BU102" s="66"/>
    </row>
    <row r="103" spans="1:73" ht="25.5" customHeight="1">
      <c r="A103" s="65">
        <v>1</v>
      </c>
      <c r="B103" s="60"/>
      <c r="C103" s="60"/>
      <c r="D103" s="59" t="str">
        <f>A23</f>
        <v>Забезпечення утримання об'єктів транспортної інфраструктури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1">
        <v>2354614</v>
      </c>
      <c r="U103" s="61"/>
      <c r="V103" s="61"/>
      <c r="W103" s="61"/>
      <c r="X103" s="61"/>
      <c r="Y103" s="61"/>
      <c r="Z103" s="61"/>
      <c r="AA103" s="61"/>
      <c r="AB103" s="61"/>
      <c r="AC103" s="61"/>
      <c r="AD103" s="65"/>
      <c r="AE103" s="60"/>
      <c r="AF103" s="72"/>
      <c r="AG103" s="241">
        <f>T103+Y103</f>
        <v>2354614</v>
      </c>
      <c r="AH103" s="241"/>
      <c r="AI103" s="241"/>
      <c r="AJ103" s="241"/>
      <c r="AK103" s="241"/>
      <c r="AL103" s="61">
        <v>2867684</v>
      </c>
      <c r="AM103" s="61"/>
      <c r="AN103" s="61"/>
      <c r="AO103" s="61"/>
      <c r="AP103" s="61"/>
      <c r="AQ103" s="61"/>
      <c r="AR103" s="61"/>
      <c r="AS103" s="61"/>
      <c r="AT103" s="61"/>
      <c r="AU103" s="61"/>
      <c r="AV103" s="62"/>
      <c r="AW103" s="63"/>
      <c r="AX103" s="64"/>
      <c r="AY103" s="61">
        <f>AL103+AQ103</f>
        <v>2867684</v>
      </c>
      <c r="AZ103" s="61"/>
      <c r="BA103" s="61"/>
      <c r="BB103" s="61"/>
      <c r="BC103" s="61"/>
      <c r="BD103" s="61">
        <f>BO62+BO63</f>
        <v>3103382</v>
      </c>
      <c r="BE103" s="61"/>
      <c r="BF103" s="61"/>
      <c r="BG103" s="61"/>
      <c r="BH103" s="61"/>
      <c r="BI103" s="61"/>
      <c r="BJ103" s="61"/>
      <c r="BK103" s="61"/>
      <c r="BL103" s="61"/>
      <c r="BM103" s="61"/>
      <c r="BN103" s="62"/>
      <c r="BO103" s="63"/>
      <c r="BP103" s="64"/>
      <c r="BQ103" s="61">
        <f>BD103+BI103</f>
        <v>3103382</v>
      </c>
      <c r="BR103" s="61"/>
      <c r="BS103" s="61"/>
      <c r="BT103" s="61"/>
      <c r="BU103" s="61"/>
    </row>
    <row r="104" spans="1:73" ht="27" customHeight="1">
      <c r="A104" s="65">
        <v>2</v>
      </c>
      <c r="B104" s="60"/>
      <c r="C104" s="60"/>
      <c r="D104" s="59" t="str">
        <f>A24</f>
        <v>Проведення поточного ремонту об'єктів транспортної інфраструктури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1">
        <v>1065211</v>
      </c>
      <c r="U104" s="61"/>
      <c r="V104" s="61"/>
      <c r="W104" s="61"/>
      <c r="X104" s="61"/>
      <c r="Y104" s="61"/>
      <c r="Z104" s="61"/>
      <c r="AA104" s="61"/>
      <c r="AB104" s="61"/>
      <c r="AC104" s="61"/>
      <c r="AD104" s="238"/>
      <c r="AE104" s="239"/>
      <c r="AF104" s="240"/>
      <c r="AG104" s="241">
        <f>T104+Y104</f>
        <v>1065211</v>
      </c>
      <c r="AH104" s="241"/>
      <c r="AI104" s="241"/>
      <c r="AJ104" s="241"/>
      <c r="AK104" s="241"/>
      <c r="AL104" s="61">
        <v>7170773</v>
      </c>
      <c r="AM104" s="61"/>
      <c r="AN104" s="61"/>
      <c r="AO104" s="61"/>
      <c r="AP104" s="61"/>
      <c r="AQ104" s="61"/>
      <c r="AR104" s="61"/>
      <c r="AS104" s="61"/>
      <c r="AT104" s="61"/>
      <c r="AU104" s="61"/>
      <c r="AV104" s="62"/>
      <c r="AW104" s="63"/>
      <c r="AX104" s="64"/>
      <c r="AY104" s="61">
        <f>AL104+AQ104</f>
        <v>7170773</v>
      </c>
      <c r="AZ104" s="61"/>
      <c r="BA104" s="61"/>
      <c r="BB104" s="61"/>
      <c r="BC104" s="61"/>
      <c r="BD104" s="61">
        <f>BO61</f>
        <v>3848790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2"/>
      <c r="BO104" s="63"/>
      <c r="BP104" s="64"/>
      <c r="BQ104" s="61">
        <f>BD104+BI104</f>
        <v>3848790</v>
      </c>
      <c r="BR104" s="61"/>
      <c r="BS104" s="61"/>
      <c r="BT104" s="61"/>
      <c r="BU104" s="61"/>
    </row>
    <row r="105" spans="1:73" s="51" customFormat="1" ht="27.75" customHeight="1" outlineLevel="1">
      <c r="A105" s="279">
        <v>3</v>
      </c>
      <c r="B105" s="280"/>
      <c r="C105" s="280"/>
      <c r="D105" s="277" t="str">
        <f>A25</f>
        <v>Проведення капітального ремонту об'єктів транспортної інфраструктури</v>
      </c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42"/>
      <c r="U105" s="242"/>
      <c r="V105" s="242"/>
      <c r="W105" s="242"/>
      <c r="X105" s="242"/>
      <c r="Y105" s="242">
        <v>2516619</v>
      </c>
      <c r="Z105" s="242"/>
      <c r="AA105" s="242"/>
      <c r="AB105" s="242"/>
      <c r="AC105" s="242"/>
      <c r="AD105" s="213">
        <f>Y105</f>
        <v>2516619</v>
      </c>
      <c r="AE105" s="214"/>
      <c r="AF105" s="215"/>
      <c r="AG105" s="241">
        <f>T105+Y105</f>
        <v>2516619</v>
      </c>
      <c r="AH105" s="241"/>
      <c r="AI105" s="241"/>
      <c r="AJ105" s="241"/>
      <c r="AK105" s="241"/>
      <c r="AL105" s="242"/>
      <c r="AM105" s="242"/>
      <c r="AN105" s="242"/>
      <c r="AO105" s="242"/>
      <c r="AP105" s="242"/>
      <c r="AQ105" s="242">
        <f>AO64</f>
        <v>4089501</v>
      </c>
      <c r="AR105" s="242"/>
      <c r="AS105" s="242"/>
      <c r="AT105" s="242"/>
      <c r="AU105" s="242"/>
      <c r="AV105" s="213">
        <f>AQ105</f>
        <v>4089501</v>
      </c>
      <c r="AW105" s="214"/>
      <c r="AX105" s="215"/>
      <c r="AY105" s="242">
        <f>AL105+AQ105</f>
        <v>4089501</v>
      </c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13">
        <f>BI105</f>
        <v>0</v>
      </c>
      <c r="BO105" s="214"/>
      <c r="BP105" s="215"/>
      <c r="BQ105" s="61">
        <f>BD105+BI105</f>
        <v>0</v>
      </c>
      <c r="BR105" s="61"/>
      <c r="BS105" s="61"/>
      <c r="BT105" s="61"/>
      <c r="BU105" s="61"/>
    </row>
    <row r="106" spans="1:73" ht="12.75" customHeight="1">
      <c r="A106" s="121"/>
      <c r="B106" s="122"/>
      <c r="C106" s="267"/>
      <c r="D106" s="244" t="s">
        <v>18</v>
      </c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3">
        <f>T103+T104+T105</f>
        <v>3419825</v>
      </c>
      <c r="U106" s="243"/>
      <c r="V106" s="243"/>
      <c r="W106" s="243"/>
      <c r="X106" s="243"/>
      <c r="Y106" s="243">
        <f>Y103+Y104+Y105</f>
        <v>2516619</v>
      </c>
      <c r="Z106" s="243"/>
      <c r="AA106" s="243"/>
      <c r="AB106" s="243"/>
      <c r="AC106" s="243"/>
      <c r="AD106" s="189">
        <f>AD103+AD104+AD105</f>
        <v>2516619</v>
      </c>
      <c r="AE106" s="190"/>
      <c r="AF106" s="191"/>
      <c r="AG106" s="243">
        <f>T106+Y106</f>
        <v>5936444</v>
      </c>
      <c r="AH106" s="243"/>
      <c r="AI106" s="243"/>
      <c r="AJ106" s="243"/>
      <c r="AK106" s="243"/>
      <c r="AL106" s="243">
        <f>SUM(AL103:AP104)</f>
        <v>10038457</v>
      </c>
      <c r="AM106" s="243"/>
      <c r="AN106" s="243"/>
      <c r="AO106" s="243"/>
      <c r="AP106" s="243"/>
      <c r="AQ106" s="243">
        <f>SUM(AQ103:AU105)</f>
        <v>4089501</v>
      </c>
      <c r="AR106" s="243"/>
      <c r="AS106" s="243"/>
      <c r="AT106" s="243"/>
      <c r="AU106" s="243"/>
      <c r="AV106" s="189">
        <f>AV105</f>
        <v>4089501</v>
      </c>
      <c r="AW106" s="190"/>
      <c r="AX106" s="191"/>
      <c r="AY106" s="243">
        <f>SUM(AY103:BC104)</f>
        <v>10038457</v>
      </c>
      <c r="AZ106" s="243"/>
      <c r="BA106" s="243"/>
      <c r="BB106" s="243"/>
      <c r="BC106" s="243"/>
      <c r="BD106" s="243">
        <f>SUM(BD103:BH105)</f>
        <v>6952172</v>
      </c>
      <c r="BE106" s="243"/>
      <c r="BF106" s="243"/>
      <c r="BG106" s="243"/>
      <c r="BH106" s="243"/>
      <c r="BI106" s="243">
        <f>SUM(BI103:BM105)</f>
        <v>0</v>
      </c>
      <c r="BJ106" s="243"/>
      <c r="BK106" s="243"/>
      <c r="BL106" s="243"/>
      <c r="BM106" s="243"/>
      <c r="BN106" s="189">
        <f>SUM(BN103:BP105)</f>
        <v>0</v>
      </c>
      <c r="BO106" s="190"/>
      <c r="BP106" s="191"/>
      <c r="BQ106" s="243">
        <f>BD106+BI106</f>
        <v>6952172</v>
      </c>
      <c r="BR106" s="243"/>
      <c r="BS106" s="243"/>
      <c r="BT106" s="243"/>
      <c r="BU106" s="243"/>
    </row>
    <row r="107" spans="1:65" ht="10.5" customHeight="1">
      <c r="A107" s="48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</row>
    <row r="108" spans="1:73" ht="13.5" customHeight="1">
      <c r="A108" s="195" t="s">
        <v>193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23"/>
      <c r="BN108" s="5"/>
      <c r="BO108" s="5"/>
      <c r="BP108" s="5"/>
      <c r="BQ108" s="5"/>
      <c r="BR108" s="5"/>
      <c r="BS108" s="5"/>
      <c r="BT108" s="5"/>
      <c r="BU108" s="5"/>
    </row>
    <row r="109" spans="1:73" ht="8.25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5"/>
      <c r="BO109" s="5"/>
      <c r="BP109" s="5"/>
      <c r="BQ109" s="5"/>
      <c r="BR109" s="5"/>
      <c r="BS109" s="5"/>
      <c r="BT109" s="5"/>
      <c r="BU109" s="5"/>
    </row>
    <row r="110" spans="1:65" ht="11.25" customHeight="1">
      <c r="A110" s="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170" t="s">
        <v>5</v>
      </c>
      <c r="BC110" s="170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</row>
    <row r="111" spans="1:73" ht="13.5" customHeight="1">
      <c r="A111" s="160" t="s">
        <v>22</v>
      </c>
      <c r="B111" s="106"/>
      <c r="C111" s="106"/>
      <c r="D111" s="66" t="s">
        <v>23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 t="s">
        <v>132</v>
      </c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 t="s">
        <v>187</v>
      </c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5"/>
      <c r="BO111" s="5"/>
      <c r="BP111" s="5"/>
      <c r="BQ111" s="5"/>
      <c r="BR111" s="5"/>
      <c r="BS111" s="5"/>
      <c r="BT111" s="5"/>
      <c r="BU111" s="5"/>
    </row>
    <row r="112" spans="1:73" ht="36" customHeight="1">
      <c r="A112" s="161"/>
      <c r="B112" s="108"/>
      <c r="C112" s="108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 t="s">
        <v>8</v>
      </c>
      <c r="U112" s="66"/>
      <c r="V112" s="66"/>
      <c r="W112" s="66"/>
      <c r="X112" s="66"/>
      <c r="Y112" s="66" t="s">
        <v>9</v>
      </c>
      <c r="Z112" s="66"/>
      <c r="AA112" s="66"/>
      <c r="AB112" s="66"/>
      <c r="AC112" s="66"/>
      <c r="AD112" s="175" t="s">
        <v>10</v>
      </c>
      <c r="AE112" s="176"/>
      <c r="AF112" s="177"/>
      <c r="AG112" s="66" t="s">
        <v>11</v>
      </c>
      <c r="AH112" s="66"/>
      <c r="AI112" s="66"/>
      <c r="AJ112" s="66"/>
      <c r="AK112" s="66"/>
      <c r="AL112" s="66" t="s">
        <v>8</v>
      </c>
      <c r="AM112" s="66"/>
      <c r="AN112" s="66"/>
      <c r="AO112" s="66"/>
      <c r="AP112" s="66"/>
      <c r="AQ112" s="66" t="s">
        <v>9</v>
      </c>
      <c r="AR112" s="66"/>
      <c r="AS112" s="66"/>
      <c r="AT112" s="66"/>
      <c r="AU112" s="66"/>
      <c r="AV112" s="175" t="s">
        <v>10</v>
      </c>
      <c r="AW112" s="176"/>
      <c r="AX112" s="177"/>
      <c r="AY112" s="66" t="s">
        <v>12</v>
      </c>
      <c r="AZ112" s="66"/>
      <c r="BA112" s="66"/>
      <c r="BB112" s="66"/>
      <c r="BC112" s="66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5"/>
      <c r="BO112" s="5"/>
      <c r="BP112" s="5"/>
      <c r="BQ112" s="5"/>
      <c r="BR112" s="5"/>
      <c r="BS112" s="5"/>
      <c r="BT112" s="5"/>
      <c r="BU112" s="5"/>
    </row>
    <row r="113" spans="1:73" ht="11.25" customHeight="1">
      <c r="A113" s="65">
        <v>1</v>
      </c>
      <c r="B113" s="60"/>
      <c r="C113" s="60"/>
      <c r="D113" s="66">
        <v>2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>
        <v>3</v>
      </c>
      <c r="U113" s="66"/>
      <c r="V113" s="66"/>
      <c r="W113" s="66"/>
      <c r="X113" s="66"/>
      <c r="Y113" s="66">
        <v>4</v>
      </c>
      <c r="Z113" s="66"/>
      <c r="AA113" s="66"/>
      <c r="AB113" s="66"/>
      <c r="AC113" s="66"/>
      <c r="AD113" s="65">
        <v>5</v>
      </c>
      <c r="AE113" s="60"/>
      <c r="AF113" s="72"/>
      <c r="AG113" s="66">
        <v>6</v>
      </c>
      <c r="AH113" s="66"/>
      <c r="AI113" s="66"/>
      <c r="AJ113" s="66"/>
      <c r="AK113" s="66"/>
      <c r="AL113" s="66">
        <v>7</v>
      </c>
      <c r="AM113" s="66"/>
      <c r="AN113" s="66"/>
      <c r="AO113" s="66"/>
      <c r="AP113" s="66"/>
      <c r="AQ113" s="66">
        <v>8</v>
      </c>
      <c r="AR113" s="66"/>
      <c r="AS113" s="66"/>
      <c r="AT113" s="66"/>
      <c r="AU113" s="66"/>
      <c r="AV113" s="65">
        <v>9</v>
      </c>
      <c r="AW113" s="60"/>
      <c r="AX113" s="72"/>
      <c r="AY113" s="66">
        <v>10</v>
      </c>
      <c r="AZ113" s="66"/>
      <c r="BA113" s="66"/>
      <c r="BB113" s="66"/>
      <c r="BC113" s="66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5"/>
      <c r="BO113" s="5"/>
      <c r="BP113" s="5"/>
      <c r="BQ113" s="5"/>
      <c r="BR113" s="5"/>
      <c r="BS113" s="5"/>
      <c r="BT113" s="5"/>
      <c r="BU113" s="5"/>
    </row>
    <row r="114" spans="1:73" ht="27.75" customHeight="1" hidden="1" outlineLevel="1">
      <c r="A114" s="65">
        <f>A103</f>
        <v>1</v>
      </c>
      <c r="B114" s="60"/>
      <c r="C114" s="60"/>
      <c r="D114" s="59" t="str">
        <f>D103</f>
        <v>Забезпечення утримання об'єктів транспортної інфраструктури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61">
        <f>(3409721*1.053)+(42451*1.08)</f>
        <v>3636283.293</v>
      </c>
      <c r="U114" s="61"/>
      <c r="V114" s="61"/>
      <c r="W114" s="61"/>
      <c r="X114" s="61"/>
      <c r="Y114" s="61"/>
      <c r="Z114" s="61"/>
      <c r="AA114" s="61"/>
      <c r="AB114" s="61"/>
      <c r="AC114" s="61"/>
      <c r="AD114" s="62"/>
      <c r="AE114" s="63"/>
      <c r="AF114" s="64"/>
      <c r="AG114" s="61">
        <f>T114+Y114</f>
        <v>3636283.293</v>
      </c>
      <c r="AH114" s="61"/>
      <c r="AI114" s="61"/>
      <c r="AJ114" s="61"/>
      <c r="AK114" s="61"/>
      <c r="AL114" s="61">
        <f>(3590436*1.051)+(45847*1.061)</f>
        <v>3822191.9029999995</v>
      </c>
      <c r="AM114" s="61"/>
      <c r="AN114" s="61"/>
      <c r="AO114" s="61"/>
      <c r="AP114" s="61"/>
      <c r="AQ114" s="61"/>
      <c r="AR114" s="61"/>
      <c r="AS114" s="61"/>
      <c r="AT114" s="61"/>
      <c r="AU114" s="61"/>
      <c r="AV114" s="62"/>
      <c r="AW114" s="63"/>
      <c r="AX114" s="64"/>
      <c r="AY114" s="61">
        <f>AL114+AQ114</f>
        <v>3822191.9029999995</v>
      </c>
      <c r="AZ114" s="61"/>
      <c r="BA114" s="61"/>
      <c r="BB114" s="61"/>
      <c r="BC114" s="61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15"/>
      <c r="BO114" s="15"/>
      <c r="BP114" s="15"/>
      <c r="BQ114" s="15"/>
      <c r="BR114" s="15"/>
      <c r="BS114" s="15"/>
      <c r="BT114" s="15"/>
      <c r="BU114" s="15"/>
    </row>
    <row r="115" spans="1:73" ht="28.5" customHeight="1" hidden="1" outlineLevel="1">
      <c r="A115" s="65">
        <f>A104</f>
        <v>2</v>
      </c>
      <c r="B115" s="60"/>
      <c r="C115" s="60"/>
      <c r="D115" s="59" t="str">
        <f>D104</f>
        <v>Проведення поточного ремонту об'єктів транспортної інфраструктури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61">
        <f>ROUND(BQ104*1.053,0)</f>
        <v>4052776</v>
      </c>
      <c r="U115" s="61"/>
      <c r="V115" s="61"/>
      <c r="W115" s="61"/>
      <c r="X115" s="61"/>
      <c r="Y115" s="243"/>
      <c r="Z115" s="243"/>
      <c r="AA115" s="243"/>
      <c r="AB115" s="243"/>
      <c r="AC115" s="243"/>
      <c r="AD115" s="189"/>
      <c r="AE115" s="190"/>
      <c r="AF115" s="191"/>
      <c r="AG115" s="61">
        <f>T115+Y115</f>
        <v>4052776</v>
      </c>
      <c r="AH115" s="61"/>
      <c r="AI115" s="61"/>
      <c r="AJ115" s="61"/>
      <c r="AK115" s="61"/>
      <c r="AL115" s="61">
        <f>ROUND(T115*1.051,0)</f>
        <v>4259468</v>
      </c>
      <c r="AM115" s="61"/>
      <c r="AN115" s="61"/>
      <c r="AO115" s="61"/>
      <c r="AP115" s="61"/>
      <c r="AQ115" s="243"/>
      <c r="AR115" s="243"/>
      <c r="AS115" s="243"/>
      <c r="AT115" s="243"/>
      <c r="AU115" s="243"/>
      <c r="AV115" s="189"/>
      <c r="AW115" s="190"/>
      <c r="AX115" s="191"/>
      <c r="AY115" s="61">
        <f>AL115+AQ115</f>
        <v>4259468</v>
      </c>
      <c r="AZ115" s="61"/>
      <c r="BA115" s="61"/>
      <c r="BB115" s="61"/>
      <c r="BC115" s="61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11"/>
      <c r="BO115" s="11"/>
      <c r="BP115" s="11"/>
      <c r="BQ115" s="11"/>
      <c r="BR115" s="11"/>
      <c r="BS115" s="11"/>
      <c r="BT115" s="11"/>
      <c r="BU115" s="11"/>
    </row>
    <row r="116" spans="1:73" s="51" customFormat="1" ht="27.75" customHeight="1" hidden="1" outlineLevel="2">
      <c r="A116" s="279">
        <f>A105</f>
        <v>3</v>
      </c>
      <c r="B116" s="280"/>
      <c r="C116" s="280"/>
      <c r="D116" s="277" t="str">
        <f>D105</f>
        <v>Проведення капітального ремонту об'єктів транспортної інфраструктури</v>
      </c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138"/>
      <c r="U116" s="138"/>
      <c r="V116" s="138"/>
      <c r="W116" s="138"/>
      <c r="X116" s="138"/>
      <c r="Y116" s="242">
        <f>ROUND(BQ105*1.05,0)</f>
        <v>0</v>
      </c>
      <c r="Z116" s="242"/>
      <c r="AA116" s="242"/>
      <c r="AB116" s="242"/>
      <c r="AC116" s="242"/>
      <c r="AD116" s="213">
        <f>Y116</f>
        <v>0</v>
      </c>
      <c r="AE116" s="214"/>
      <c r="AF116" s="215"/>
      <c r="AG116" s="242">
        <f>T116+Y116</f>
        <v>0</v>
      </c>
      <c r="AH116" s="242"/>
      <c r="AI116" s="242"/>
      <c r="AJ116" s="242"/>
      <c r="AK116" s="242"/>
      <c r="AL116" s="61">
        <f>ROUND(T116*1.048,0)</f>
        <v>0</v>
      </c>
      <c r="AM116" s="61"/>
      <c r="AN116" s="61"/>
      <c r="AO116" s="61"/>
      <c r="AP116" s="61"/>
      <c r="AQ116" s="242">
        <f>ROUND(Y116*1.048,0)</f>
        <v>0</v>
      </c>
      <c r="AR116" s="242"/>
      <c r="AS116" s="242"/>
      <c r="AT116" s="242"/>
      <c r="AU116" s="242"/>
      <c r="AV116" s="213">
        <f>AQ116</f>
        <v>0</v>
      </c>
      <c r="AW116" s="214"/>
      <c r="AX116" s="215"/>
      <c r="AY116" s="242">
        <f>AL116+AQ116</f>
        <v>0</v>
      </c>
      <c r="AZ116" s="242"/>
      <c r="BA116" s="242"/>
      <c r="BB116" s="242"/>
      <c r="BC116" s="242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7"/>
      <c r="BO116" s="57"/>
      <c r="BP116" s="57"/>
      <c r="BQ116" s="57"/>
      <c r="BR116" s="57"/>
      <c r="BS116" s="57"/>
      <c r="BT116" s="57"/>
      <c r="BU116" s="57"/>
    </row>
    <row r="117" spans="1:73" ht="12.75" customHeight="1" hidden="1" outlineLevel="1">
      <c r="A117" s="121"/>
      <c r="B117" s="122"/>
      <c r="C117" s="267"/>
      <c r="D117" s="244" t="s">
        <v>18</v>
      </c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3">
        <f>SUM(T114:X116)</f>
        <v>7689059.293</v>
      </c>
      <c r="U117" s="243"/>
      <c r="V117" s="243"/>
      <c r="W117" s="243"/>
      <c r="X117" s="243"/>
      <c r="Y117" s="243">
        <f>SUM(Y114:AC116)</f>
        <v>0</v>
      </c>
      <c r="Z117" s="243"/>
      <c r="AA117" s="243"/>
      <c r="AB117" s="243"/>
      <c r="AC117" s="243"/>
      <c r="AD117" s="189">
        <f>AD116</f>
        <v>0</v>
      </c>
      <c r="AE117" s="190"/>
      <c r="AF117" s="191"/>
      <c r="AG117" s="243">
        <f>T117+Y117</f>
        <v>7689059.293</v>
      </c>
      <c r="AH117" s="243"/>
      <c r="AI117" s="243"/>
      <c r="AJ117" s="243"/>
      <c r="AK117" s="243"/>
      <c r="AL117" s="243">
        <f>SUM(AL114:AP116)</f>
        <v>8081659.902999999</v>
      </c>
      <c r="AM117" s="243"/>
      <c r="AN117" s="243"/>
      <c r="AO117" s="243"/>
      <c r="AP117" s="243"/>
      <c r="AQ117" s="243">
        <f>SUM(AQ114:AU116)</f>
        <v>0</v>
      </c>
      <c r="AR117" s="243"/>
      <c r="AS117" s="243"/>
      <c r="AT117" s="243"/>
      <c r="AU117" s="243"/>
      <c r="AV117" s="189">
        <f>AV116</f>
        <v>0</v>
      </c>
      <c r="AW117" s="190"/>
      <c r="AX117" s="191"/>
      <c r="AY117" s="243">
        <f>AL117+AQ117</f>
        <v>8081659.902999999</v>
      </c>
      <c r="AZ117" s="243"/>
      <c r="BA117" s="243"/>
      <c r="BB117" s="243"/>
      <c r="BC117" s="243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11"/>
      <c r="BO117" s="11"/>
      <c r="BP117" s="11"/>
      <c r="BQ117" s="11"/>
      <c r="BR117" s="11"/>
      <c r="BS117" s="11"/>
      <c r="BT117" s="11"/>
      <c r="BU117" s="11"/>
    </row>
    <row r="118" ht="9" customHeight="1" collapsed="1">
      <c r="A118" s="18"/>
    </row>
    <row r="119" spans="1:73" ht="13.5" customHeight="1">
      <c r="A119" s="195" t="s">
        <v>140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5"/>
      <c r="BN119" s="5"/>
      <c r="BO119" s="5"/>
      <c r="BP119" s="5"/>
      <c r="BQ119" s="5"/>
      <c r="BR119" s="5"/>
      <c r="BS119" s="5"/>
      <c r="BT119" s="5"/>
      <c r="BU119" s="5"/>
    </row>
    <row r="120" ht="8.25" customHeight="1">
      <c r="A120" s="19"/>
    </row>
    <row r="121" spans="1:73" ht="13.5" customHeight="1">
      <c r="A121" s="159" t="s">
        <v>194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5"/>
      <c r="BN121" s="5"/>
      <c r="BO121" s="5"/>
      <c r="BP121" s="5"/>
      <c r="BQ121" s="5"/>
      <c r="BR121" s="5"/>
      <c r="BS121" s="5"/>
      <c r="BT121" s="5"/>
      <c r="BU121" s="5"/>
    </row>
    <row r="122" spans="1:65" ht="12.75" customHeight="1">
      <c r="A122" s="19"/>
      <c r="BL122" s="170" t="s">
        <v>5</v>
      </c>
      <c r="BM122" s="170"/>
    </row>
    <row r="123" spans="1:73" ht="13.5" customHeight="1">
      <c r="A123" s="160" t="s">
        <v>22</v>
      </c>
      <c r="B123" s="106"/>
      <c r="C123" s="66" t="s">
        <v>24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 t="s">
        <v>25</v>
      </c>
      <c r="N123" s="66"/>
      <c r="O123" s="66"/>
      <c r="P123" s="106" t="s">
        <v>26</v>
      </c>
      <c r="Q123" s="106"/>
      <c r="R123" s="106"/>
      <c r="S123" s="106"/>
      <c r="T123" s="107"/>
      <c r="U123" s="65" t="s">
        <v>183</v>
      </c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72"/>
      <c r="AJ123" s="65" t="s">
        <v>184</v>
      </c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72"/>
      <c r="AY123" s="66" t="s">
        <v>185</v>
      </c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5"/>
      <c r="BO123" s="5"/>
      <c r="BP123" s="5"/>
      <c r="BQ123" s="5"/>
      <c r="BR123" s="5"/>
      <c r="BS123" s="5"/>
      <c r="BT123" s="5"/>
      <c r="BU123" s="5"/>
    </row>
    <row r="124" spans="1:73" ht="24" customHeight="1">
      <c r="A124" s="161"/>
      <c r="B124" s="108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108"/>
      <c r="Q124" s="108"/>
      <c r="R124" s="108"/>
      <c r="S124" s="108"/>
      <c r="T124" s="109"/>
      <c r="U124" s="65" t="s">
        <v>8</v>
      </c>
      <c r="V124" s="60"/>
      <c r="W124" s="60"/>
      <c r="X124" s="60"/>
      <c r="Y124" s="72"/>
      <c r="Z124" s="65" t="s">
        <v>9</v>
      </c>
      <c r="AA124" s="60"/>
      <c r="AB124" s="60"/>
      <c r="AC124" s="60"/>
      <c r="AD124" s="72"/>
      <c r="AE124" s="103" t="s">
        <v>27</v>
      </c>
      <c r="AF124" s="104"/>
      <c r="AG124" s="104"/>
      <c r="AH124" s="104"/>
      <c r="AI124" s="105"/>
      <c r="AJ124" s="66" t="s">
        <v>8</v>
      </c>
      <c r="AK124" s="66"/>
      <c r="AL124" s="66"/>
      <c r="AM124" s="66"/>
      <c r="AN124" s="66"/>
      <c r="AO124" s="66" t="s">
        <v>9</v>
      </c>
      <c r="AP124" s="66"/>
      <c r="AQ124" s="66"/>
      <c r="AR124" s="66"/>
      <c r="AS124" s="66"/>
      <c r="AT124" s="103" t="s">
        <v>28</v>
      </c>
      <c r="AU124" s="104"/>
      <c r="AV124" s="104"/>
      <c r="AW124" s="104"/>
      <c r="AX124" s="105"/>
      <c r="AY124" s="66" t="s">
        <v>8</v>
      </c>
      <c r="AZ124" s="66"/>
      <c r="BA124" s="66"/>
      <c r="BB124" s="66"/>
      <c r="BC124" s="66"/>
      <c r="BD124" s="66" t="s">
        <v>9</v>
      </c>
      <c r="BE124" s="66"/>
      <c r="BF124" s="66"/>
      <c r="BG124" s="66"/>
      <c r="BH124" s="66"/>
      <c r="BI124" s="103" t="s">
        <v>29</v>
      </c>
      <c r="BJ124" s="104"/>
      <c r="BK124" s="104"/>
      <c r="BL124" s="104"/>
      <c r="BM124" s="105"/>
      <c r="BN124" s="5"/>
      <c r="BO124" s="5"/>
      <c r="BP124" s="5"/>
      <c r="BQ124" s="5"/>
      <c r="BR124" s="5"/>
      <c r="BS124" s="5"/>
      <c r="BT124" s="5"/>
      <c r="BU124" s="5"/>
    </row>
    <row r="125" spans="1:73" ht="10.5" customHeight="1">
      <c r="A125" s="65">
        <v>1</v>
      </c>
      <c r="B125" s="60"/>
      <c r="C125" s="66">
        <v>2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>
        <v>3</v>
      </c>
      <c r="N125" s="66"/>
      <c r="O125" s="66"/>
      <c r="P125" s="72">
        <v>4</v>
      </c>
      <c r="Q125" s="66"/>
      <c r="R125" s="66"/>
      <c r="S125" s="66"/>
      <c r="T125" s="66"/>
      <c r="U125" s="65">
        <v>5</v>
      </c>
      <c r="V125" s="60"/>
      <c r="W125" s="60"/>
      <c r="X125" s="60"/>
      <c r="Y125" s="72"/>
      <c r="Z125" s="65">
        <v>6</v>
      </c>
      <c r="AA125" s="60"/>
      <c r="AB125" s="60"/>
      <c r="AC125" s="60"/>
      <c r="AD125" s="72"/>
      <c r="AE125" s="65">
        <v>7</v>
      </c>
      <c r="AF125" s="60"/>
      <c r="AG125" s="60"/>
      <c r="AH125" s="60"/>
      <c r="AI125" s="72"/>
      <c r="AJ125" s="66">
        <v>8</v>
      </c>
      <c r="AK125" s="66"/>
      <c r="AL125" s="66"/>
      <c r="AM125" s="66"/>
      <c r="AN125" s="66"/>
      <c r="AO125" s="66">
        <v>9</v>
      </c>
      <c r="AP125" s="66"/>
      <c r="AQ125" s="66"/>
      <c r="AR125" s="66"/>
      <c r="AS125" s="66"/>
      <c r="AT125" s="65">
        <v>10</v>
      </c>
      <c r="AU125" s="60"/>
      <c r="AV125" s="60"/>
      <c r="AW125" s="60"/>
      <c r="AX125" s="72"/>
      <c r="AY125" s="66">
        <v>11</v>
      </c>
      <c r="AZ125" s="66"/>
      <c r="BA125" s="66"/>
      <c r="BB125" s="66"/>
      <c r="BC125" s="66"/>
      <c r="BD125" s="66">
        <v>12</v>
      </c>
      <c r="BE125" s="66"/>
      <c r="BF125" s="66"/>
      <c r="BG125" s="66"/>
      <c r="BH125" s="66"/>
      <c r="BI125" s="65">
        <v>13</v>
      </c>
      <c r="BJ125" s="60"/>
      <c r="BK125" s="60"/>
      <c r="BL125" s="60"/>
      <c r="BM125" s="72"/>
      <c r="BN125" s="5"/>
      <c r="BO125" s="5"/>
      <c r="BP125" s="5"/>
      <c r="BQ125" s="5"/>
      <c r="BR125" s="5"/>
      <c r="BS125" s="5"/>
      <c r="BT125" s="5"/>
      <c r="BU125" s="5"/>
    </row>
    <row r="126" spans="1:73" ht="14.25" customHeight="1">
      <c r="A126" s="121">
        <v>1</v>
      </c>
      <c r="B126" s="122"/>
      <c r="C126" s="123" t="s">
        <v>127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5"/>
      <c r="BN126" s="5"/>
      <c r="BO126" s="5"/>
      <c r="BP126" s="5"/>
      <c r="BQ126" s="5"/>
      <c r="BR126" s="5"/>
      <c r="BS126" s="5"/>
      <c r="BT126" s="5"/>
      <c r="BU126" s="5"/>
    </row>
    <row r="127" spans="1:73" ht="15">
      <c r="A127" s="136">
        <v>1</v>
      </c>
      <c r="B127" s="137"/>
      <c r="C127" s="144" t="str">
        <f>D114</f>
        <v>Забезпечення утримання об'єктів транспортної інфраструктури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6"/>
      <c r="BN127" s="5"/>
      <c r="BO127" s="5"/>
      <c r="BP127" s="5"/>
      <c r="BQ127" s="5"/>
      <c r="BR127" s="5"/>
      <c r="BS127" s="5"/>
      <c r="BT127" s="5"/>
      <c r="BU127" s="5"/>
    </row>
    <row r="128" spans="1:73" ht="13.5" customHeight="1" hidden="1" outlineLevel="1">
      <c r="A128" s="65"/>
      <c r="B128" s="60"/>
      <c r="C128" s="59" t="s">
        <v>88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66"/>
      <c r="N128" s="66"/>
      <c r="O128" s="66"/>
      <c r="P128" s="72"/>
      <c r="Q128" s="66"/>
      <c r="R128" s="66"/>
      <c r="S128" s="66"/>
      <c r="T128" s="66"/>
      <c r="U128" s="65"/>
      <c r="V128" s="60"/>
      <c r="W128" s="60"/>
      <c r="X128" s="60"/>
      <c r="Y128" s="72"/>
      <c r="Z128" s="65"/>
      <c r="AA128" s="60"/>
      <c r="AB128" s="60"/>
      <c r="AC128" s="60"/>
      <c r="AD128" s="72"/>
      <c r="AE128" s="65"/>
      <c r="AF128" s="60"/>
      <c r="AG128" s="60"/>
      <c r="AH128" s="60"/>
      <c r="AI128" s="72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5"/>
      <c r="AU128" s="60"/>
      <c r="AV128" s="60"/>
      <c r="AW128" s="60"/>
      <c r="AX128" s="72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5"/>
      <c r="BJ128" s="60"/>
      <c r="BK128" s="60"/>
      <c r="BL128" s="60"/>
      <c r="BM128" s="72"/>
      <c r="BN128" s="11"/>
      <c r="BO128" s="11"/>
      <c r="BP128" s="11"/>
      <c r="BQ128" s="11"/>
      <c r="BR128" s="11"/>
      <c r="BS128" s="11"/>
      <c r="BT128" s="11"/>
      <c r="BU128" s="11"/>
    </row>
    <row r="129" spans="1:73" ht="24.75" customHeight="1" hidden="1" outlineLevel="1">
      <c r="A129" s="65">
        <v>1</v>
      </c>
      <c r="B129" s="60"/>
      <c r="C129" s="84" t="s">
        <v>89</v>
      </c>
      <c r="D129" s="85"/>
      <c r="E129" s="85"/>
      <c r="F129" s="85"/>
      <c r="G129" s="85"/>
      <c r="H129" s="85"/>
      <c r="I129" s="85"/>
      <c r="J129" s="85"/>
      <c r="K129" s="85"/>
      <c r="L129" s="86"/>
      <c r="M129" s="158" t="s">
        <v>115</v>
      </c>
      <c r="N129" s="60"/>
      <c r="O129" s="72"/>
      <c r="P129" s="65" t="s">
        <v>121</v>
      </c>
      <c r="Q129" s="60"/>
      <c r="R129" s="60"/>
      <c r="S129" s="60"/>
      <c r="T129" s="72"/>
      <c r="U129" s="61">
        <f>U130+U131+U132+U133</f>
        <v>2354614</v>
      </c>
      <c r="V129" s="61"/>
      <c r="W129" s="61"/>
      <c r="X129" s="61"/>
      <c r="Y129" s="61"/>
      <c r="Z129" s="65"/>
      <c r="AA129" s="60"/>
      <c r="AB129" s="60"/>
      <c r="AC129" s="60"/>
      <c r="AD129" s="72"/>
      <c r="AE129" s="62">
        <f>U129+Z129</f>
        <v>2354614</v>
      </c>
      <c r="AF129" s="60"/>
      <c r="AG129" s="60"/>
      <c r="AH129" s="60"/>
      <c r="AI129" s="72"/>
      <c r="AJ129" s="61">
        <f>AJ130+AJ131+AJ132+AJ133+AJ134+AJ135</f>
        <v>2867684</v>
      </c>
      <c r="AK129" s="61"/>
      <c r="AL129" s="61"/>
      <c r="AM129" s="61"/>
      <c r="AN129" s="61"/>
      <c r="AO129" s="66"/>
      <c r="AP129" s="66"/>
      <c r="AQ129" s="66"/>
      <c r="AR129" s="66"/>
      <c r="AS129" s="66"/>
      <c r="AT129" s="62">
        <f aca="true" t="shared" si="0" ref="AT129:AT135">AJ129+AO129</f>
        <v>2867684</v>
      </c>
      <c r="AU129" s="63"/>
      <c r="AV129" s="63"/>
      <c r="AW129" s="63"/>
      <c r="AX129" s="64"/>
      <c r="AY129" s="61">
        <f>AY130+AY131+AY132+AY133+AY134+AY135</f>
        <v>3103382</v>
      </c>
      <c r="AZ129" s="61"/>
      <c r="BA129" s="61"/>
      <c r="BB129" s="61"/>
      <c r="BC129" s="61"/>
      <c r="BD129" s="61"/>
      <c r="BE129" s="61"/>
      <c r="BF129" s="61"/>
      <c r="BG129" s="61"/>
      <c r="BH129" s="61"/>
      <c r="BI129" s="62">
        <f aca="true" t="shared" si="1" ref="BI129:BI135">AY129+BD129</f>
        <v>3103382</v>
      </c>
      <c r="BJ129" s="63"/>
      <c r="BK129" s="63"/>
      <c r="BL129" s="63"/>
      <c r="BM129" s="64"/>
      <c r="BN129" s="11"/>
      <c r="BO129" s="11"/>
      <c r="BP129" s="11"/>
      <c r="BQ129" s="11"/>
      <c r="BR129" s="11"/>
      <c r="BS129" s="11"/>
      <c r="BT129" s="11"/>
      <c r="BU129" s="11"/>
    </row>
    <row r="130" spans="1:73" ht="24.75" customHeight="1" hidden="1" outlineLevel="1">
      <c r="A130" s="65">
        <v>2</v>
      </c>
      <c r="B130" s="60"/>
      <c r="C130" s="84" t="s">
        <v>90</v>
      </c>
      <c r="D130" s="85"/>
      <c r="E130" s="85"/>
      <c r="F130" s="85"/>
      <c r="G130" s="85"/>
      <c r="H130" s="85"/>
      <c r="I130" s="85"/>
      <c r="J130" s="85"/>
      <c r="K130" s="85"/>
      <c r="L130" s="86"/>
      <c r="M130" s="158" t="s">
        <v>115</v>
      </c>
      <c r="N130" s="60"/>
      <c r="O130" s="72"/>
      <c r="P130" s="65" t="s">
        <v>121</v>
      </c>
      <c r="Q130" s="60"/>
      <c r="R130" s="60"/>
      <c r="S130" s="60"/>
      <c r="T130" s="72"/>
      <c r="U130" s="163">
        <v>2076566</v>
      </c>
      <c r="V130" s="164"/>
      <c r="W130" s="164"/>
      <c r="X130" s="164"/>
      <c r="Y130" s="165"/>
      <c r="Z130" s="65"/>
      <c r="AA130" s="60"/>
      <c r="AB130" s="60"/>
      <c r="AC130" s="60"/>
      <c r="AD130" s="72"/>
      <c r="AE130" s="62">
        <f aca="true" t="shared" si="2" ref="AE130:AE155">U130+Z130</f>
        <v>2076566</v>
      </c>
      <c r="AF130" s="60"/>
      <c r="AG130" s="60"/>
      <c r="AH130" s="60"/>
      <c r="AI130" s="72"/>
      <c r="AJ130" s="163">
        <f>3000000-701995-29000</f>
        <v>2269005</v>
      </c>
      <c r="AK130" s="164"/>
      <c r="AL130" s="164"/>
      <c r="AM130" s="164"/>
      <c r="AN130" s="165"/>
      <c r="AO130" s="66"/>
      <c r="AP130" s="66"/>
      <c r="AQ130" s="66"/>
      <c r="AR130" s="66"/>
      <c r="AS130" s="66"/>
      <c r="AT130" s="62">
        <f t="shared" si="0"/>
        <v>2269005</v>
      </c>
      <c r="AU130" s="63"/>
      <c r="AV130" s="63"/>
      <c r="AW130" s="63"/>
      <c r="AX130" s="64"/>
      <c r="AY130" s="163">
        <f>3000000-199000-149790</f>
        <v>2651210</v>
      </c>
      <c r="AZ130" s="164"/>
      <c r="BA130" s="164"/>
      <c r="BB130" s="164"/>
      <c r="BC130" s="165"/>
      <c r="BD130" s="61"/>
      <c r="BE130" s="61"/>
      <c r="BF130" s="61"/>
      <c r="BG130" s="61"/>
      <c r="BH130" s="61"/>
      <c r="BI130" s="62">
        <f t="shared" si="1"/>
        <v>2651210</v>
      </c>
      <c r="BJ130" s="63"/>
      <c r="BK130" s="63"/>
      <c r="BL130" s="63"/>
      <c r="BM130" s="64"/>
      <c r="BN130" s="11"/>
      <c r="BO130" s="11"/>
      <c r="BP130" s="11"/>
      <c r="BQ130" s="11"/>
      <c r="BR130" s="11"/>
      <c r="BS130" s="11"/>
      <c r="BT130" s="11"/>
      <c r="BU130" s="11"/>
    </row>
    <row r="131" spans="1:73" ht="25.5" customHeight="1" hidden="1" outlineLevel="1">
      <c r="A131" s="65">
        <v>3</v>
      </c>
      <c r="B131" s="60"/>
      <c r="C131" s="84" t="s">
        <v>91</v>
      </c>
      <c r="D131" s="85"/>
      <c r="E131" s="85"/>
      <c r="F131" s="85"/>
      <c r="G131" s="85"/>
      <c r="H131" s="85"/>
      <c r="I131" s="85"/>
      <c r="J131" s="85"/>
      <c r="K131" s="85"/>
      <c r="L131" s="86"/>
      <c r="M131" s="158" t="s">
        <v>115</v>
      </c>
      <c r="N131" s="60"/>
      <c r="O131" s="72"/>
      <c r="P131" s="65" t="s">
        <v>121</v>
      </c>
      <c r="Q131" s="60"/>
      <c r="R131" s="60"/>
      <c r="S131" s="60"/>
      <c r="T131" s="72"/>
      <c r="U131" s="138">
        <v>200388</v>
      </c>
      <c r="V131" s="138"/>
      <c r="W131" s="138"/>
      <c r="X131" s="138"/>
      <c r="Y131" s="138"/>
      <c r="Z131" s="65"/>
      <c r="AA131" s="60"/>
      <c r="AB131" s="60"/>
      <c r="AC131" s="60"/>
      <c r="AD131" s="72"/>
      <c r="AE131" s="62">
        <f t="shared" si="2"/>
        <v>200388</v>
      </c>
      <c r="AF131" s="60"/>
      <c r="AG131" s="60"/>
      <c r="AH131" s="60"/>
      <c r="AI131" s="72"/>
      <c r="AJ131" s="138">
        <v>308879</v>
      </c>
      <c r="AK131" s="138"/>
      <c r="AL131" s="138"/>
      <c r="AM131" s="138"/>
      <c r="AN131" s="138"/>
      <c r="AO131" s="66"/>
      <c r="AP131" s="66"/>
      <c r="AQ131" s="66"/>
      <c r="AR131" s="66"/>
      <c r="AS131" s="66"/>
      <c r="AT131" s="62">
        <f t="shared" si="0"/>
        <v>308879</v>
      </c>
      <c r="AU131" s="63"/>
      <c r="AV131" s="63"/>
      <c r="AW131" s="63"/>
      <c r="AX131" s="64"/>
      <c r="AY131" s="138">
        <v>309721</v>
      </c>
      <c r="AZ131" s="138"/>
      <c r="BA131" s="138"/>
      <c r="BB131" s="138"/>
      <c r="BC131" s="138"/>
      <c r="BD131" s="61"/>
      <c r="BE131" s="61"/>
      <c r="BF131" s="61"/>
      <c r="BG131" s="61"/>
      <c r="BH131" s="61"/>
      <c r="BI131" s="62">
        <f t="shared" si="1"/>
        <v>309721</v>
      </c>
      <c r="BJ131" s="63"/>
      <c r="BK131" s="63"/>
      <c r="BL131" s="63"/>
      <c r="BM131" s="64"/>
      <c r="BN131" s="14"/>
      <c r="BO131" s="14"/>
      <c r="BP131" s="14"/>
      <c r="BQ131" s="14"/>
      <c r="BR131" s="14"/>
      <c r="BS131" s="14"/>
      <c r="BT131" s="14"/>
      <c r="BU131" s="14"/>
    </row>
    <row r="132" spans="1:73" ht="25.5" customHeight="1" hidden="1" outlineLevel="1">
      <c r="A132" s="65">
        <v>4</v>
      </c>
      <c r="B132" s="60"/>
      <c r="C132" s="84" t="s">
        <v>92</v>
      </c>
      <c r="D132" s="85"/>
      <c r="E132" s="85"/>
      <c r="F132" s="85"/>
      <c r="G132" s="85"/>
      <c r="H132" s="85"/>
      <c r="I132" s="85"/>
      <c r="J132" s="85"/>
      <c r="K132" s="85"/>
      <c r="L132" s="86"/>
      <c r="M132" s="158" t="s">
        <v>115</v>
      </c>
      <c r="N132" s="60"/>
      <c r="O132" s="72"/>
      <c r="P132" s="65" t="s">
        <v>121</v>
      </c>
      <c r="Q132" s="60"/>
      <c r="R132" s="60"/>
      <c r="S132" s="60"/>
      <c r="T132" s="72"/>
      <c r="U132" s="62">
        <v>17295</v>
      </c>
      <c r="V132" s="63"/>
      <c r="W132" s="63"/>
      <c r="X132" s="63"/>
      <c r="Y132" s="64"/>
      <c r="Z132" s="65"/>
      <c r="AA132" s="60"/>
      <c r="AB132" s="60"/>
      <c r="AC132" s="60"/>
      <c r="AD132" s="72"/>
      <c r="AE132" s="62">
        <f t="shared" si="2"/>
        <v>17295</v>
      </c>
      <c r="AF132" s="60"/>
      <c r="AG132" s="60"/>
      <c r="AH132" s="60"/>
      <c r="AI132" s="72"/>
      <c r="AJ132" s="62">
        <v>37146</v>
      </c>
      <c r="AK132" s="63"/>
      <c r="AL132" s="63"/>
      <c r="AM132" s="63"/>
      <c r="AN132" s="64"/>
      <c r="AO132" s="65"/>
      <c r="AP132" s="60"/>
      <c r="AQ132" s="60"/>
      <c r="AR132" s="60"/>
      <c r="AS132" s="72"/>
      <c r="AT132" s="62">
        <f t="shared" si="0"/>
        <v>37146</v>
      </c>
      <c r="AU132" s="63"/>
      <c r="AV132" s="63"/>
      <c r="AW132" s="63"/>
      <c r="AX132" s="64"/>
      <c r="AY132" s="62">
        <v>42451</v>
      </c>
      <c r="AZ132" s="63"/>
      <c r="BA132" s="63"/>
      <c r="BB132" s="63"/>
      <c r="BC132" s="64"/>
      <c r="BD132" s="61"/>
      <c r="BE132" s="61"/>
      <c r="BF132" s="61"/>
      <c r="BG132" s="61"/>
      <c r="BH132" s="61"/>
      <c r="BI132" s="62">
        <f t="shared" si="1"/>
        <v>42451</v>
      </c>
      <c r="BJ132" s="63"/>
      <c r="BK132" s="63"/>
      <c r="BL132" s="63"/>
      <c r="BM132" s="64"/>
      <c r="BN132" s="11"/>
      <c r="BO132" s="11"/>
      <c r="BP132" s="11"/>
      <c r="BQ132" s="11"/>
      <c r="BR132" s="11"/>
      <c r="BS132" s="11"/>
      <c r="BT132" s="11"/>
      <c r="BU132" s="11"/>
    </row>
    <row r="133" spans="1:73" ht="25.5" customHeight="1" hidden="1" outlineLevel="1">
      <c r="A133" s="65">
        <v>5</v>
      </c>
      <c r="B133" s="60"/>
      <c r="C133" s="84" t="s">
        <v>93</v>
      </c>
      <c r="D133" s="85"/>
      <c r="E133" s="85"/>
      <c r="F133" s="85"/>
      <c r="G133" s="85"/>
      <c r="H133" s="85"/>
      <c r="I133" s="85"/>
      <c r="J133" s="85"/>
      <c r="K133" s="85"/>
      <c r="L133" s="86"/>
      <c r="M133" s="158" t="s">
        <v>115</v>
      </c>
      <c r="N133" s="60"/>
      <c r="O133" s="72"/>
      <c r="P133" s="65" t="s">
        <v>121</v>
      </c>
      <c r="Q133" s="60"/>
      <c r="R133" s="60"/>
      <c r="S133" s="60"/>
      <c r="T133" s="72"/>
      <c r="U133" s="61">
        <v>60365</v>
      </c>
      <c r="V133" s="61"/>
      <c r="W133" s="61"/>
      <c r="X133" s="61"/>
      <c r="Y133" s="61"/>
      <c r="Z133" s="65"/>
      <c r="AA133" s="60"/>
      <c r="AB133" s="60"/>
      <c r="AC133" s="60"/>
      <c r="AD133" s="72"/>
      <c r="AE133" s="62">
        <f t="shared" si="2"/>
        <v>60365</v>
      </c>
      <c r="AF133" s="60"/>
      <c r="AG133" s="60"/>
      <c r="AH133" s="60"/>
      <c r="AI133" s="72"/>
      <c r="AJ133" s="61">
        <v>42654</v>
      </c>
      <c r="AK133" s="61"/>
      <c r="AL133" s="61"/>
      <c r="AM133" s="61"/>
      <c r="AN133" s="61"/>
      <c r="AO133" s="65"/>
      <c r="AP133" s="60"/>
      <c r="AQ133" s="60"/>
      <c r="AR133" s="60"/>
      <c r="AS133" s="72"/>
      <c r="AT133" s="62">
        <f t="shared" si="0"/>
        <v>42654</v>
      </c>
      <c r="AU133" s="63"/>
      <c r="AV133" s="63"/>
      <c r="AW133" s="63"/>
      <c r="AX133" s="64"/>
      <c r="AY133" s="61">
        <v>100000</v>
      </c>
      <c r="AZ133" s="61"/>
      <c r="BA133" s="61"/>
      <c r="BB133" s="61"/>
      <c r="BC133" s="61"/>
      <c r="BD133" s="61"/>
      <c r="BE133" s="61"/>
      <c r="BF133" s="61"/>
      <c r="BG133" s="61"/>
      <c r="BH133" s="61"/>
      <c r="BI133" s="62">
        <f t="shared" si="1"/>
        <v>100000</v>
      </c>
      <c r="BJ133" s="63"/>
      <c r="BK133" s="63"/>
      <c r="BL133" s="63"/>
      <c r="BM133" s="64"/>
      <c r="BN133" s="14"/>
      <c r="BO133" s="14"/>
      <c r="BP133" s="14"/>
      <c r="BQ133" s="14"/>
      <c r="BR133" s="14"/>
      <c r="BS133" s="14"/>
      <c r="BT133" s="14"/>
      <c r="BU133" s="14"/>
    </row>
    <row r="134" spans="1:73" ht="25.5" customHeight="1" hidden="1" outlineLevel="1">
      <c r="A134" s="65">
        <v>6</v>
      </c>
      <c r="B134" s="60"/>
      <c r="C134" s="84" t="s">
        <v>133</v>
      </c>
      <c r="D134" s="85"/>
      <c r="E134" s="85"/>
      <c r="F134" s="85"/>
      <c r="G134" s="85"/>
      <c r="H134" s="85"/>
      <c r="I134" s="85"/>
      <c r="J134" s="85"/>
      <c r="K134" s="85"/>
      <c r="L134" s="86"/>
      <c r="M134" s="158" t="s">
        <v>115</v>
      </c>
      <c r="N134" s="60"/>
      <c r="O134" s="72"/>
      <c r="P134" s="65" t="s">
        <v>121</v>
      </c>
      <c r="Q134" s="60"/>
      <c r="R134" s="60"/>
      <c r="S134" s="60"/>
      <c r="T134" s="72"/>
      <c r="U134" s="66"/>
      <c r="V134" s="66"/>
      <c r="W134" s="66"/>
      <c r="X134" s="66"/>
      <c r="Y134" s="66"/>
      <c r="Z134" s="65"/>
      <c r="AA134" s="60"/>
      <c r="AB134" s="60"/>
      <c r="AC134" s="60"/>
      <c r="AD134" s="72"/>
      <c r="AE134" s="62">
        <f t="shared" si="2"/>
        <v>0</v>
      </c>
      <c r="AF134" s="60"/>
      <c r="AG134" s="60"/>
      <c r="AH134" s="60"/>
      <c r="AI134" s="72"/>
      <c r="AJ134" s="61">
        <v>170000</v>
      </c>
      <c r="AK134" s="61"/>
      <c r="AL134" s="61"/>
      <c r="AM134" s="61"/>
      <c r="AN134" s="61"/>
      <c r="AO134" s="65"/>
      <c r="AP134" s="60"/>
      <c r="AQ134" s="60"/>
      <c r="AR134" s="60"/>
      <c r="AS134" s="72"/>
      <c r="AT134" s="62">
        <f t="shared" si="0"/>
        <v>170000</v>
      </c>
      <c r="AU134" s="63"/>
      <c r="AV134" s="63"/>
      <c r="AW134" s="63"/>
      <c r="AX134" s="64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2">
        <f t="shared" si="1"/>
        <v>0</v>
      </c>
      <c r="BJ134" s="63"/>
      <c r="BK134" s="63"/>
      <c r="BL134" s="63"/>
      <c r="BM134" s="64"/>
      <c r="BN134" s="14"/>
      <c r="BO134" s="14"/>
      <c r="BP134" s="14"/>
      <c r="BQ134" s="14"/>
      <c r="BR134" s="14"/>
      <c r="BS134" s="14"/>
      <c r="BT134" s="14"/>
      <c r="BU134" s="14"/>
    </row>
    <row r="135" spans="1:73" ht="25.5" customHeight="1" hidden="1" outlineLevel="1">
      <c r="A135" s="65">
        <v>7</v>
      </c>
      <c r="B135" s="60"/>
      <c r="C135" s="84" t="s">
        <v>134</v>
      </c>
      <c r="D135" s="85"/>
      <c r="E135" s="85"/>
      <c r="F135" s="85"/>
      <c r="G135" s="85"/>
      <c r="H135" s="85"/>
      <c r="I135" s="85"/>
      <c r="J135" s="85"/>
      <c r="K135" s="85"/>
      <c r="L135" s="86"/>
      <c r="M135" s="158" t="s">
        <v>115</v>
      </c>
      <c r="N135" s="60"/>
      <c r="O135" s="72"/>
      <c r="P135" s="65" t="s">
        <v>121</v>
      </c>
      <c r="Q135" s="60"/>
      <c r="R135" s="60"/>
      <c r="S135" s="60"/>
      <c r="T135" s="72"/>
      <c r="U135" s="66"/>
      <c r="V135" s="66"/>
      <c r="W135" s="66"/>
      <c r="X135" s="66"/>
      <c r="Y135" s="66"/>
      <c r="Z135" s="65"/>
      <c r="AA135" s="60"/>
      <c r="AB135" s="60"/>
      <c r="AC135" s="60"/>
      <c r="AD135" s="72"/>
      <c r="AE135" s="62">
        <f t="shared" si="2"/>
        <v>0</v>
      </c>
      <c r="AF135" s="60"/>
      <c r="AG135" s="60"/>
      <c r="AH135" s="60"/>
      <c r="AI135" s="72"/>
      <c r="AJ135" s="61">
        <v>40000</v>
      </c>
      <c r="AK135" s="61"/>
      <c r="AL135" s="61"/>
      <c r="AM135" s="61"/>
      <c r="AN135" s="61"/>
      <c r="AO135" s="65"/>
      <c r="AP135" s="60"/>
      <c r="AQ135" s="60"/>
      <c r="AR135" s="60"/>
      <c r="AS135" s="72"/>
      <c r="AT135" s="62">
        <f t="shared" si="0"/>
        <v>40000</v>
      </c>
      <c r="AU135" s="63"/>
      <c r="AV135" s="63"/>
      <c r="AW135" s="63"/>
      <c r="AX135" s="64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2">
        <f t="shared" si="1"/>
        <v>0</v>
      </c>
      <c r="BJ135" s="63"/>
      <c r="BK135" s="63"/>
      <c r="BL135" s="63"/>
      <c r="BM135" s="64"/>
      <c r="BN135" s="14"/>
      <c r="BO135" s="14"/>
      <c r="BP135" s="14"/>
      <c r="BQ135" s="14"/>
      <c r="BR135" s="14"/>
      <c r="BS135" s="14"/>
      <c r="BT135" s="14"/>
      <c r="BU135" s="14"/>
    </row>
    <row r="136" spans="1:73" ht="12" customHeight="1" collapsed="1">
      <c r="A136" s="65"/>
      <c r="B136" s="60"/>
      <c r="C136" s="59" t="s">
        <v>94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66"/>
      <c r="N136" s="66"/>
      <c r="O136" s="66"/>
      <c r="P136" s="65"/>
      <c r="Q136" s="60"/>
      <c r="R136" s="60"/>
      <c r="S136" s="60"/>
      <c r="T136" s="72"/>
      <c r="U136" s="66"/>
      <c r="V136" s="66"/>
      <c r="W136" s="66"/>
      <c r="X136" s="66"/>
      <c r="Y136" s="66"/>
      <c r="Z136" s="65"/>
      <c r="AA136" s="60"/>
      <c r="AB136" s="60"/>
      <c r="AC136" s="60"/>
      <c r="AD136" s="72"/>
      <c r="AE136" s="62"/>
      <c r="AF136" s="60"/>
      <c r="AG136" s="60"/>
      <c r="AH136" s="60"/>
      <c r="AI136" s="72"/>
      <c r="AJ136" s="66"/>
      <c r="AK136" s="66"/>
      <c r="AL136" s="66"/>
      <c r="AM136" s="66"/>
      <c r="AN136" s="66"/>
      <c r="AO136" s="65"/>
      <c r="AP136" s="60"/>
      <c r="AQ136" s="60"/>
      <c r="AR136" s="60"/>
      <c r="AS136" s="72"/>
      <c r="AT136" s="65"/>
      <c r="AU136" s="60"/>
      <c r="AV136" s="60"/>
      <c r="AW136" s="60"/>
      <c r="AX136" s="72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5"/>
      <c r="BJ136" s="60"/>
      <c r="BK136" s="60"/>
      <c r="BL136" s="60"/>
      <c r="BM136" s="72"/>
      <c r="BN136" s="14"/>
      <c r="BO136" s="14"/>
      <c r="BP136" s="14"/>
      <c r="BQ136" s="14"/>
      <c r="BR136" s="14"/>
      <c r="BS136" s="14"/>
      <c r="BT136" s="14"/>
      <c r="BU136" s="14"/>
    </row>
    <row r="137" spans="1:73" ht="36" customHeight="1">
      <c r="A137" s="65">
        <v>1</v>
      </c>
      <c r="B137" s="60"/>
      <c r="C137" s="59" t="s">
        <v>95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65" t="s">
        <v>116</v>
      </c>
      <c r="N137" s="60"/>
      <c r="O137" s="72"/>
      <c r="P137" s="65" t="s">
        <v>122</v>
      </c>
      <c r="Q137" s="60"/>
      <c r="R137" s="60"/>
      <c r="S137" s="60"/>
      <c r="T137" s="72"/>
      <c r="U137" s="66">
        <v>7</v>
      </c>
      <c r="V137" s="66"/>
      <c r="W137" s="66"/>
      <c r="X137" s="66"/>
      <c r="Y137" s="66"/>
      <c r="Z137" s="65"/>
      <c r="AA137" s="60"/>
      <c r="AB137" s="60"/>
      <c r="AC137" s="60"/>
      <c r="AD137" s="72"/>
      <c r="AE137" s="62">
        <f t="shared" si="2"/>
        <v>7</v>
      </c>
      <c r="AF137" s="60"/>
      <c r="AG137" s="60"/>
      <c r="AH137" s="60"/>
      <c r="AI137" s="72"/>
      <c r="AJ137" s="66">
        <v>7</v>
      </c>
      <c r="AK137" s="66"/>
      <c r="AL137" s="66"/>
      <c r="AM137" s="66"/>
      <c r="AN137" s="66"/>
      <c r="AO137" s="65"/>
      <c r="AP137" s="60"/>
      <c r="AQ137" s="60"/>
      <c r="AR137" s="60"/>
      <c r="AS137" s="72"/>
      <c r="AT137" s="65">
        <f aca="true" t="shared" si="3" ref="AT137:AT142">AJ137+AO137</f>
        <v>7</v>
      </c>
      <c r="AU137" s="60"/>
      <c r="AV137" s="60"/>
      <c r="AW137" s="60"/>
      <c r="AX137" s="72"/>
      <c r="AY137" s="66">
        <v>7</v>
      </c>
      <c r="AZ137" s="66"/>
      <c r="BA137" s="66"/>
      <c r="BB137" s="66"/>
      <c r="BC137" s="66"/>
      <c r="BD137" s="66"/>
      <c r="BE137" s="66"/>
      <c r="BF137" s="66"/>
      <c r="BG137" s="66"/>
      <c r="BH137" s="66"/>
      <c r="BI137" s="65">
        <f aca="true" t="shared" si="4" ref="BI137:BI142">AY137+BD137</f>
        <v>7</v>
      </c>
      <c r="BJ137" s="60"/>
      <c r="BK137" s="60"/>
      <c r="BL137" s="60"/>
      <c r="BM137" s="72"/>
      <c r="BN137" s="14"/>
      <c r="BO137" s="14"/>
      <c r="BP137" s="14"/>
      <c r="BQ137" s="14"/>
      <c r="BR137" s="14"/>
      <c r="BS137" s="14"/>
      <c r="BT137" s="14"/>
      <c r="BU137" s="14"/>
    </row>
    <row r="138" spans="1:73" ht="36.75" customHeight="1">
      <c r="A138" s="65">
        <v>2</v>
      </c>
      <c r="B138" s="60"/>
      <c r="C138" s="59" t="s">
        <v>96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66" t="s">
        <v>117</v>
      </c>
      <c r="N138" s="66"/>
      <c r="O138" s="66"/>
      <c r="P138" s="65" t="s">
        <v>123</v>
      </c>
      <c r="Q138" s="60"/>
      <c r="R138" s="60"/>
      <c r="S138" s="60"/>
      <c r="T138" s="72"/>
      <c r="U138" s="66">
        <f>4.164+1.576</f>
        <v>5.74</v>
      </c>
      <c r="V138" s="66"/>
      <c r="W138" s="66"/>
      <c r="X138" s="66"/>
      <c r="Y138" s="66"/>
      <c r="Z138" s="65"/>
      <c r="AA138" s="60"/>
      <c r="AB138" s="60"/>
      <c r="AC138" s="60"/>
      <c r="AD138" s="72"/>
      <c r="AE138" s="92">
        <f t="shared" si="2"/>
        <v>5.74</v>
      </c>
      <c r="AF138" s="93"/>
      <c r="AG138" s="93"/>
      <c r="AH138" s="93"/>
      <c r="AI138" s="94"/>
      <c r="AJ138" s="135">
        <v>10.549</v>
      </c>
      <c r="AK138" s="135"/>
      <c r="AL138" s="135"/>
      <c r="AM138" s="135"/>
      <c r="AN138" s="135"/>
      <c r="AO138" s="65"/>
      <c r="AP138" s="60"/>
      <c r="AQ138" s="60"/>
      <c r="AR138" s="60"/>
      <c r="AS138" s="72"/>
      <c r="AT138" s="65">
        <f t="shared" si="3"/>
        <v>10.549</v>
      </c>
      <c r="AU138" s="60"/>
      <c r="AV138" s="60"/>
      <c r="AW138" s="60"/>
      <c r="AX138" s="72"/>
      <c r="AY138" s="135">
        <v>12</v>
      </c>
      <c r="AZ138" s="135"/>
      <c r="BA138" s="135"/>
      <c r="BB138" s="135"/>
      <c r="BC138" s="135"/>
      <c r="BD138" s="66"/>
      <c r="BE138" s="66"/>
      <c r="BF138" s="66"/>
      <c r="BG138" s="66"/>
      <c r="BH138" s="66"/>
      <c r="BI138" s="65">
        <f t="shared" si="4"/>
        <v>12</v>
      </c>
      <c r="BJ138" s="60"/>
      <c r="BK138" s="60"/>
      <c r="BL138" s="60"/>
      <c r="BM138" s="72"/>
      <c r="BN138" s="14"/>
      <c r="BO138" s="14"/>
      <c r="BP138" s="14"/>
      <c r="BQ138" s="14"/>
      <c r="BR138" s="14"/>
      <c r="BS138" s="14"/>
      <c r="BT138" s="14"/>
      <c r="BU138" s="14"/>
    </row>
    <row r="139" spans="1:73" ht="13.5" customHeight="1">
      <c r="A139" s="65">
        <v>3</v>
      </c>
      <c r="B139" s="60"/>
      <c r="C139" s="59" t="s">
        <v>97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66" t="s">
        <v>119</v>
      </c>
      <c r="N139" s="66"/>
      <c r="O139" s="66"/>
      <c r="P139" s="65" t="s">
        <v>124</v>
      </c>
      <c r="Q139" s="60"/>
      <c r="R139" s="60"/>
      <c r="S139" s="60"/>
      <c r="T139" s="72"/>
      <c r="U139" s="66">
        <v>223.3</v>
      </c>
      <c r="V139" s="66"/>
      <c r="W139" s="66"/>
      <c r="X139" s="66"/>
      <c r="Y139" s="66"/>
      <c r="Z139" s="65"/>
      <c r="AA139" s="60"/>
      <c r="AB139" s="60"/>
      <c r="AC139" s="60"/>
      <c r="AD139" s="72"/>
      <c r="AE139" s="87">
        <f t="shared" si="2"/>
        <v>223.3</v>
      </c>
      <c r="AF139" s="88"/>
      <c r="AG139" s="88"/>
      <c r="AH139" s="88"/>
      <c r="AI139" s="89"/>
      <c r="AJ139" s="135">
        <v>223.3</v>
      </c>
      <c r="AK139" s="135"/>
      <c r="AL139" s="135"/>
      <c r="AM139" s="135"/>
      <c r="AN139" s="135"/>
      <c r="AO139" s="65"/>
      <c r="AP139" s="60"/>
      <c r="AQ139" s="60"/>
      <c r="AR139" s="60"/>
      <c r="AS139" s="72"/>
      <c r="AT139" s="65">
        <f t="shared" si="3"/>
        <v>223.3</v>
      </c>
      <c r="AU139" s="60"/>
      <c r="AV139" s="60"/>
      <c r="AW139" s="60"/>
      <c r="AX139" s="72"/>
      <c r="AY139" s="135">
        <v>223.3</v>
      </c>
      <c r="AZ139" s="135"/>
      <c r="BA139" s="135"/>
      <c r="BB139" s="135"/>
      <c r="BC139" s="135"/>
      <c r="BD139" s="66"/>
      <c r="BE139" s="66"/>
      <c r="BF139" s="66"/>
      <c r="BG139" s="66"/>
      <c r="BH139" s="66"/>
      <c r="BI139" s="65">
        <f t="shared" si="4"/>
        <v>223.3</v>
      </c>
      <c r="BJ139" s="60"/>
      <c r="BK139" s="60"/>
      <c r="BL139" s="60"/>
      <c r="BM139" s="72"/>
      <c r="BN139" s="14"/>
      <c r="BO139" s="14"/>
      <c r="BP139" s="14"/>
      <c r="BQ139" s="14"/>
      <c r="BR139" s="14"/>
      <c r="BS139" s="14"/>
      <c r="BT139" s="14"/>
      <c r="BU139" s="14"/>
    </row>
    <row r="140" spans="1:73" ht="27.75" customHeight="1">
      <c r="A140" s="65">
        <v>4</v>
      </c>
      <c r="B140" s="60"/>
      <c r="C140" s="59" t="s">
        <v>98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66" t="s">
        <v>118</v>
      </c>
      <c r="N140" s="66"/>
      <c r="O140" s="66"/>
      <c r="P140" s="65" t="s">
        <v>145</v>
      </c>
      <c r="Q140" s="60"/>
      <c r="R140" s="60"/>
      <c r="S140" s="60"/>
      <c r="T140" s="72"/>
      <c r="U140" s="66">
        <v>480</v>
      </c>
      <c r="V140" s="66"/>
      <c r="W140" s="66"/>
      <c r="X140" s="66"/>
      <c r="Y140" s="66"/>
      <c r="Z140" s="65"/>
      <c r="AA140" s="60"/>
      <c r="AB140" s="60"/>
      <c r="AC140" s="60"/>
      <c r="AD140" s="72"/>
      <c r="AE140" s="62">
        <f t="shared" si="2"/>
        <v>480</v>
      </c>
      <c r="AF140" s="60"/>
      <c r="AG140" s="60"/>
      <c r="AH140" s="60"/>
      <c r="AI140" s="72"/>
      <c r="AJ140" s="66">
        <v>522</v>
      </c>
      <c r="AK140" s="66"/>
      <c r="AL140" s="66"/>
      <c r="AM140" s="66"/>
      <c r="AN140" s="66"/>
      <c r="AO140" s="65"/>
      <c r="AP140" s="60"/>
      <c r="AQ140" s="60"/>
      <c r="AR140" s="60"/>
      <c r="AS140" s="72"/>
      <c r="AT140" s="65">
        <f t="shared" si="3"/>
        <v>522</v>
      </c>
      <c r="AU140" s="60"/>
      <c r="AV140" s="60"/>
      <c r="AW140" s="60"/>
      <c r="AX140" s="72"/>
      <c r="AY140" s="66">
        <v>709.08</v>
      </c>
      <c r="AZ140" s="66"/>
      <c r="BA140" s="66"/>
      <c r="BB140" s="66"/>
      <c r="BC140" s="66"/>
      <c r="BD140" s="66"/>
      <c r="BE140" s="66"/>
      <c r="BF140" s="66"/>
      <c r="BG140" s="66"/>
      <c r="BH140" s="66"/>
      <c r="BI140" s="65">
        <f t="shared" si="4"/>
        <v>709.08</v>
      </c>
      <c r="BJ140" s="60"/>
      <c r="BK140" s="60"/>
      <c r="BL140" s="60"/>
      <c r="BM140" s="72"/>
      <c r="BN140" s="14"/>
      <c r="BO140" s="14"/>
      <c r="BP140" s="14"/>
      <c r="BQ140" s="14"/>
      <c r="BR140" s="14"/>
      <c r="BS140" s="14"/>
      <c r="BT140" s="14"/>
      <c r="BU140" s="14"/>
    </row>
    <row r="141" spans="1:73" ht="26.25" customHeight="1">
      <c r="A141" s="65">
        <v>5</v>
      </c>
      <c r="B141" s="60"/>
      <c r="C141" s="59" t="s">
        <v>146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66" t="s">
        <v>116</v>
      </c>
      <c r="N141" s="66"/>
      <c r="O141" s="66"/>
      <c r="P141" s="65" t="s">
        <v>145</v>
      </c>
      <c r="Q141" s="60"/>
      <c r="R141" s="60"/>
      <c r="S141" s="60"/>
      <c r="T141" s="72"/>
      <c r="U141" s="66"/>
      <c r="V141" s="66"/>
      <c r="W141" s="66"/>
      <c r="X141" s="66"/>
      <c r="Y141" s="66"/>
      <c r="Z141" s="65"/>
      <c r="AA141" s="60"/>
      <c r="AB141" s="60"/>
      <c r="AC141" s="60"/>
      <c r="AD141" s="72"/>
      <c r="AE141" s="62">
        <f t="shared" si="2"/>
        <v>0</v>
      </c>
      <c r="AF141" s="60"/>
      <c r="AG141" s="60"/>
      <c r="AH141" s="60"/>
      <c r="AI141" s="72"/>
      <c r="AJ141" s="66">
        <v>71</v>
      </c>
      <c r="AK141" s="66"/>
      <c r="AL141" s="66"/>
      <c r="AM141" s="66"/>
      <c r="AN141" s="66"/>
      <c r="AO141" s="65"/>
      <c r="AP141" s="60"/>
      <c r="AQ141" s="60"/>
      <c r="AR141" s="60"/>
      <c r="AS141" s="72"/>
      <c r="AT141" s="65">
        <f t="shared" si="3"/>
        <v>71</v>
      </c>
      <c r="AU141" s="60"/>
      <c r="AV141" s="60"/>
      <c r="AW141" s="60"/>
      <c r="AX141" s="72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5">
        <f t="shared" si="4"/>
        <v>0</v>
      </c>
      <c r="BJ141" s="60"/>
      <c r="BK141" s="60"/>
      <c r="BL141" s="60"/>
      <c r="BM141" s="72"/>
      <c r="BN141" s="14"/>
      <c r="BO141" s="14"/>
      <c r="BP141" s="14"/>
      <c r="BQ141" s="14"/>
      <c r="BR141" s="14"/>
      <c r="BS141" s="14"/>
      <c r="BT141" s="14"/>
      <c r="BU141" s="14"/>
    </row>
    <row r="142" spans="1:73" ht="35.25" customHeight="1">
      <c r="A142" s="65">
        <v>6</v>
      </c>
      <c r="B142" s="60"/>
      <c r="C142" s="59" t="s">
        <v>129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66" t="s">
        <v>125</v>
      </c>
      <c r="N142" s="66"/>
      <c r="O142" s="66"/>
      <c r="P142" s="65" t="s">
        <v>130</v>
      </c>
      <c r="Q142" s="60"/>
      <c r="R142" s="60"/>
      <c r="S142" s="60"/>
      <c r="T142" s="72"/>
      <c r="U142" s="66">
        <v>1543.9</v>
      </c>
      <c r="V142" s="66"/>
      <c r="W142" s="66"/>
      <c r="X142" s="66"/>
      <c r="Y142" s="66"/>
      <c r="Z142" s="65"/>
      <c r="AA142" s="60"/>
      <c r="AB142" s="60"/>
      <c r="AC142" s="60"/>
      <c r="AD142" s="72"/>
      <c r="AE142" s="87">
        <f t="shared" si="2"/>
        <v>1543.9</v>
      </c>
      <c r="AF142" s="88"/>
      <c r="AG142" s="88"/>
      <c r="AH142" s="88"/>
      <c r="AI142" s="89"/>
      <c r="AJ142" s="66">
        <v>1543.9</v>
      </c>
      <c r="AK142" s="66"/>
      <c r="AL142" s="66"/>
      <c r="AM142" s="66"/>
      <c r="AN142" s="66"/>
      <c r="AO142" s="65"/>
      <c r="AP142" s="60"/>
      <c r="AQ142" s="60"/>
      <c r="AR142" s="60"/>
      <c r="AS142" s="72"/>
      <c r="AT142" s="65">
        <f t="shared" si="3"/>
        <v>1543.9</v>
      </c>
      <c r="AU142" s="60"/>
      <c r="AV142" s="60"/>
      <c r="AW142" s="60"/>
      <c r="AX142" s="72"/>
      <c r="AY142" s="66">
        <v>1543.9</v>
      </c>
      <c r="AZ142" s="66"/>
      <c r="BA142" s="66"/>
      <c r="BB142" s="66"/>
      <c r="BC142" s="66"/>
      <c r="BD142" s="66"/>
      <c r="BE142" s="66"/>
      <c r="BF142" s="66"/>
      <c r="BG142" s="66"/>
      <c r="BH142" s="66"/>
      <c r="BI142" s="65">
        <f t="shared" si="4"/>
        <v>1543.9</v>
      </c>
      <c r="BJ142" s="60"/>
      <c r="BK142" s="60"/>
      <c r="BL142" s="60"/>
      <c r="BM142" s="72"/>
      <c r="BN142" s="14"/>
      <c r="BO142" s="14"/>
      <c r="BP142" s="14"/>
      <c r="BQ142" s="14"/>
      <c r="BR142" s="14"/>
      <c r="BS142" s="14"/>
      <c r="BT142" s="14"/>
      <c r="BU142" s="14"/>
    </row>
    <row r="143" spans="1:73" ht="13.5" customHeight="1">
      <c r="A143" s="65"/>
      <c r="B143" s="60"/>
      <c r="C143" s="59" t="s">
        <v>99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66"/>
      <c r="N143" s="66"/>
      <c r="O143" s="66"/>
      <c r="P143" s="72"/>
      <c r="Q143" s="66"/>
      <c r="R143" s="66"/>
      <c r="S143" s="66"/>
      <c r="T143" s="66"/>
      <c r="U143" s="66"/>
      <c r="V143" s="66"/>
      <c r="W143" s="66"/>
      <c r="X143" s="66"/>
      <c r="Y143" s="66"/>
      <c r="Z143" s="65"/>
      <c r="AA143" s="60"/>
      <c r="AB143" s="60"/>
      <c r="AC143" s="60"/>
      <c r="AD143" s="72"/>
      <c r="AE143" s="62"/>
      <c r="AF143" s="60"/>
      <c r="AG143" s="60"/>
      <c r="AH143" s="60"/>
      <c r="AI143" s="72"/>
      <c r="AJ143" s="66"/>
      <c r="AK143" s="66"/>
      <c r="AL143" s="66"/>
      <c r="AM143" s="66"/>
      <c r="AN143" s="66"/>
      <c r="AO143" s="65"/>
      <c r="AP143" s="60"/>
      <c r="AQ143" s="60"/>
      <c r="AR143" s="60"/>
      <c r="AS143" s="72"/>
      <c r="AT143" s="65"/>
      <c r="AU143" s="60"/>
      <c r="AV143" s="60"/>
      <c r="AW143" s="60"/>
      <c r="AX143" s="72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5"/>
      <c r="BJ143" s="60"/>
      <c r="BK143" s="60"/>
      <c r="BL143" s="60"/>
      <c r="BM143" s="72"/>
      <c r="BN143" s="14"/>
      <c r="BO143" s="14"/>
      <c r="BP143" s="14"/>
      <c r="BQ143" s="14"/>
      <c r="BR143" s="14"/>
      <c r="BS143" s="14"/>
      <c r="BT143" s="14"/>
      <c r="BU143" s="14"/>
    </row>
    <row r="144" spans="1:73" ht="28.5" customHeight="1">
      <c r="A144" s="65">
        <v>1</v>
      </c>
      <c r="B144" s="60"/>
      <c r="C144" s="59" t="s">
        <v>112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66" t="s">
        <v>115</v>
      </c>
      <c r="N144" s="66"/>
      <c r="O144" s="66"/>
      <c r="P144" s="72" t="s">
        <v>123</v>
      </c>
      <c r="Q144" s="66"/>
      <c r="R144" s="66"/>
      <c r="S144" s="66"/>
      <c r="T144" s="66"/>
      <c r="U144" s="90">
        <v>28626.9</v>
      </c>
      <c r="V144" s="90"/>
      <c r="W144" s="90"/>
      <c r="X144" s="90"/>
      <c r="Y144" s="90"/>
      <c r="Z144" s="65"/>
      <c r="AA144" s="60"/>
      <c r="AB144" s="60"/>
      <c r="AC144" s="60"/>
      <c r="AD144" s="72"/>
      <c r="AE144" s="62">
        <f t="shared" si="2"/>
        <v>28626.9</v>
      </c>
      <c r="AF144" s="60"/>
      <c r="AG144" s="60"/>
      <c r="AH144" s="60"/>
      <c r="AI144" s="72"/>
      <c r="AJ144" s="90">
        <f>ROUND(AJ131/AJ137,1)</f>
        <v>44125.6</v>
      </c>
      <c r="AK144" s="90"/>
      <c r="AL144" s="90"/>
      <c r="AM144" s="90"/>
      <c r="AN144" s="90"/>
      <c r="AO144" s="65"/>
      <c r="AP144" s="60"/>
      <c r="AQ144" s="60"/>
      <c r="AR144" s="60"/>
      <c r="AS144" s="72"/>
      <c r="AT144" s="87">
        <f aca="true" t="shared" si="5" ref="AT144:AT149">AJ144+AO144</f>
        <v>44125.6</v>
      </c>
      <c r="AU144" s="88"/>
      <c r="AV144" s="88"/>
      <c r="AW144" s="88"/>
      <c r="AX144" s="89"/>
      <c r="AY144" s="90">
        <f>ROUND(AY131/AY137,1)</f>
        <v>44245.9</v>
      </c>
      <c r="AZ144" s="90"/>
      <c r="BA144" s="90"/>
      <c r="BB144" s="90"/>
      <c r="BC144" s="90"/>
      <c r="BD144" s="61"/>
      <c r="BE144" s="61"/>
      <c r="BF144" s="61"/>
      <c r="BG144" s="61"/>
      <c r="BH144" s="61"/>
      <c r="BI144" s="87">
        <f aca="true" t="shared" si="6" ref="BI144:BI149">AY144+BD144</f>
        <v>44245.9</v>
      </c>
      <c r="BJ144" s="88"/>
      <c r="BK144" s="88"/>
      <c r="BL144" s="88"/>
      <c r="BM144" s="89"/>
      <c r="BN144" s="14"/>
      <c r="BO144" s="14"/>
      <c r="BP144" s="14"/>
      <c r="BQ144" s="14"/>
      <c r="BR144" s="14"/>
      <c r="BS144" s="14"/>
      <c r="BT144" s="14"/>
      <c r="BU144" s="14"/>
    </row>
    <row r="145" spans="1:73" ht="27" customHeight="1">
      <c r="A145" s="65">
        <v>2</v>
      </c>
      <c r="B145" s="60"/>
      <c r="C145" s="59" t="s">
        <v>111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66" t="s">
        <v>115</v>
      </c>
      <c r="N145" s="66"/>
      <c r="O145" s="66"/>
      <c r="P145" s="72" t="s">
        <v>123</v>
      </c>
      <c r="Q145" s="66"/>
      <c r="R145" s="66"/>
      <c r="S145" s="66"/>
      <c r="T145" s="66"/>
      <c r="U145" s="95">
        <f>ROUND(U132/U138/1000,5)</f>
        <v>3.01307</v>
      </c>
      <c r="V145" s="95"/>
      <c r="W145" s="95"/>
      <c r="X145" s="95"/>
      <c r="Y145" s="95"/>
      <c r="Z145" s="65"/>
      <c r="AA145" s="60"/>
      <c r="AB145" s="60"/>
      <c r="AC145" s="60"/>
      <c r="AD145" s="72"/>
      <c r="AE145" s="155">
        <f t="shared" si="2"/>
        <v>3.01307</v>
      </c>
      <c r="AF145" s="156"/>
      <c r="AG145" s="156"/>
      <c r="AH145" s="156"/>
      <c r="AI145" s="157"/>
      <c r="AJ145" s="151">
        <f>ROUND(AJ132/AJ138/1000,5)</f>
        <v>3.52128</v>
      </c>
      <c r="AK145" s="151"/>
      <c r="AL145" s="151"/>
      <c r="AM145" s="151"/>
      <c r="AN145" s="151"/>
      <c r="AO145" s="65"/>
      <c r="AP145" s="60"/>
      <c r="AQ145" s="60"/>
      <c r="AR145" s="60"/>
      <c r="AS145" s="72"/>
      <c r="AT145" s="152">
        <f t="shared" si="5"/>
        <v>3.52128</v>
      </c>
      <c r="AU145" s="153"/>
      <c r="AV145" s="153"/>
      <c r="AW145" s="153"/>
      <c r="AX145" s="154"/>
      <c r="AY145" s="151">
        <f>ROUND(AY132/AY138/1000,5)</f>
        <v>3.53758</v>
      </c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>
        <f t="shared" si="6"/>
        <v>3.53758</v>
      </c>
      <c r="BJ145" s="153"/>
      <c r="BK145" s="153"/>
      <c r="BL145" s="153"/>
      <c r="BM145" s="154"/>
      <c r="BN145" s="14"/>
      <c r="BO145" s="14"/>
      <c r="BP145" s="14"/>
      <c r="BQ145" s="14"/>
      <c r="BR145" s="14"/>
      <c r="BS145" s="14"/>
      <c r="BT145" s="14"/>
      <c r="BU145" s="14"/>
    </row>
    <row r="146" spans="1:73" ht="26.25" customHeight="1">
      <c r="A146" s="65">
        <v>3</v>
      </c>
      <c r="B146" s="60"/>
      <c r="C146" s="59" t="s">
        <v>114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66" t="s">
        <v>115</v>
      </c>
      <c r="N146" s="66"/>
      <c r="O146" s="66"/>
      <c r="P146" s="72" t="s">
        <v>123</v>
      </c>
      <c r="Q146" s="66"/>
      <c r="R146" s="66"/>
      <c r="S146" s="66"/>
      <c r="T146" s="66"/>
      <c r="U146" s="90">
        <v>9299.4</v>
      </c>
      <c r="V146" s="90"/>
      <c r="W146" s="90"/>
      <c r="X146" s="90"/>
      <c r="Y146" s="90"/>
      <c r="Z146" s="65"/>
      <c r="AA146" s="60"/>
      <c r="AB146" s="60"/>
      <c r="AC146" s="60"/>
      <c r="AD146" s="72"/>
      <c r="AE146" s="87">
        <f t="shared" si="2"/>
        <v>9299.4</v>
      </c>
      <c r="AF146" s="88"/>
      <c r="AG146" s="88"/>
      <c r="AH146" s="88"/>
      <c r="AI146" s="89"/>
      <c r="AJ146" s="90">
        <f>ROUND(AJ130/AJ139,2)</f>
        <v>10161.24</v>
      </c>
      <c r="AK146" s="90"/>
      <c r="AL146" s="90"/>
      <c r="AM146" s="90"/>
      <c r="AN146" s="90"/>
      <c r="AO146" s="65"/>
      <c r="AP146" s="60"/>
      <c r="AQ146" s="60"/>
      <c r="AR146" s="60"/>
      <c r="AS146" s="72"/>
      <c r="AT146" s="87">
        <f t="shared" si="5"/>
        <v>10161.24</v>
      </c>
      <c r="AU146" s="88"/>
      <c r="AV146" s="88"/>
      <c r="AW146" s="88"/>
      <c r="AX146" s="89"/>
      <c r="AY146" s="90">
        <f>ROUND(AY130/AY139,1)</f>
        <v>11872.9</v>
      </c>
      <c r="AZ146" s="90"/>
      <c r="BA146" s="90"/>
      <c r="BB146" s="90"/>
      <c r="BC146" s="90"/>
      <c r="BD146" s="61"/>
      <c r="BE146" s="61"/>
      <c r="BF146" s="61"/>
      <c r="BG146" s="61"/>
      <c r="BH146" s="61"/>
      <c r="BI146" s="87">
        <f t="shared" si="6"/>
        <v>11872.9</v>
      </c>
      <c r="BJ146" s="88"/>
      <c r="BK146" s="88"/>
      <c r="BL146" s="88"/>
      <c r="BM146" s="89"/>
      <c r="BN146" s="14"/>
      <c r="BO146" s="14"/>
      <c r="BP146" s="14"/>
      <c r="BQ146" s="14"/>
      <c r="BR146" s="14"/>
      <c r="BS146" s="14"/>
      <c r="BT146" s="14"/>
      <c r="BU146" s="14"/>
    </row>
    <row r="147" spans="1:73" ht="27" customHeight="1">
      <c r="A147" s="65">
        <v>4</v>
      </c>
      <c r="B147" s="60"/>
      <c r="C147" s="59" t="s">
        <v>113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66" t="s">
        <v>115</v>
      </c>
      <c r="N147" s="66"/>
      <c r="O147" s="66"/>
      <c r="P147" s="72" t="s">
        <v>123</v>
      </c>
      <c r="Q147" s="66"/>
      <c r="R147" s="66"/>
      <c r="S147" s="66"/>
      <c r="T147" s="66"/>
      <c r="U147" s="76">
        <f>ROUND(U133/U140,2)</f>
        <v>125.76</v>
      </c>
      <c r="V147" s="76"/>
      <c r="W147" s="76"/>
      <c r="X147" s="76"/>
      <c r="Y147" s="76"/>
      <c r="Z147" s="65"/>
      <c r="AA147" s="60"/>
      <c r="AB147" s="60"/>
      <c r="AC147" s="60"/>
      <c r="AD147" s="72"/>
      <c r="AE147" s="92">
        <f t="shared" si="2"/>
        <v>125.76</v>
      </c>
      <c r="AF147" s="93"/>
      <c r="AG147" s="93"/>
      <c r="AH147" s="93"/>
      <c r="AI147" s="94"/>
      <c r="AJ147" s="90">
        <f>ROUND(AJ133/AJ140,2)</f>
        <v>81.71</v>
      </c>
      <c r="AK147" s="90"/>
      <c r="AL147" s="90"/>
      <c r="AM147" s="90"/>
      <c r="AN147" s="90"/>
      <c r="AO147" s="92"/>
      <c r="AP147" s="93"/>
      <c r="AQ147" s="93"/>
      <c r="AR147" s="93"/>
      <c r="AS147" s="94"/>
      <c r="AT147" s="87">
        <f t="shared" si="5"/>
        <v>81.71</v>
      </c>
      <c r="AU147" s="88"/>
      <c r="AV147" s="88"/>
      <c r="AW147" s="88"/>
      <c r="AX147" s="89"/>
      <c r="AY147" s="76">
        <f>ROUND(AY133/AY140,2)</f>
        <v>141.03</v>
      </c>
      <c r="AZ147" s="76"/>
      <c r="BA147" s="76"/>
      <c r="BB147" s="76"/>
      <c r="BC147" s="76"/>
      <c r="BD147" s="76"/>
      <c r="BE147" s="76"/>
      <c r="BF147" s="76"/>
      <c r="BG147" s="76"/>
      <c r="BH147" s="76"/>
      <c r="BI147" s="92">
        <f t="shared" si="6"/>
        <v>141.03</v>
      </c>
      <c r="BJ147" s="93"/>
      <c r="BK147" s="93"/>
      <c r="BL147" s="93"/>
      <c r="BM147" s="94"/>
      <c r="BN147" s="14"/>
      <c r="BO147" s="14"/>
      <c r="BP147" s="14"/>
      <c r="BQ147" s="14"/>
      <c r="BR147" s="14"/>
      <c r="BS147" s="14"/>
      <c r="BT147" s="14"/>
      <c r="BU147" s="14"/>
    </row>
    <row r="148" spans="1:73" ht="27" customHeight="1">
      <c r="A148" s="65">
        <v>5</v>
      </c>
      <c r="B148" s="60"/>
      <c r="C148" s="59" t="s">
        <v>147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66" t="s">
        <v>115</v>
      </c>
      <c r="N148" s="66"/>
      <c r="O148" s="66"/>
      <c r="P148" s="72" t="s">
        <v>123</v>
      </c>
      <c r="Q148" s="66"/>
      <c r="R148" s="66"/>
      <c r="S148" s="66"/>
      <c r="T148" s="66"/>
      <c r="U148" s="61"/>
      <c r="V148" s="61"/>
      <c r="W148" s="61"/>
      <c r="X148" s="61"/>
      <c r="Y148" s="61"/>
      <c r="Z148" s="65"/>
      <c r="AA148" s="60"/>
      <c r="AB148" s="60"/>
      <c r="AC148" s="60"/>
      <c r="AD148" s="72"/>
      <c r="AE148" s="62"/>
      <c r="AF148" s="60"/>
      <c r="AG148" s="60"/>
      <c r="AH148" s="60"/>
      <c r="AI148" s="72"/>
      <c r="AJ148" s="90">
        <v>1136.4</v>
      </c>
      <c r="AK148" s="90"/>
      <c r="AL148" s="90"/>
      <c r="AM148" s="90"/>
      <c r="AN148" s="90"/>
      <c r="AO148" s="65"/>
      <c r="AP148" s="60"/>
      <c r="AQ148" s="60"/>
      <c r="AR148" s="60"/>
      <c r="AS148" s="72"/>
      <c r="AT148" s="87">
        <f t="shared" si="5"/>
        <v>1136.4</v>
      </c>
      <c r="AU148" s="88"/>
      <c r="AV148" s="88"/>
      <c r="AW148" s="88"/>
      <c r="AX148" s="89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87">
        <f t="shared" si="6"/>
        <v>0</v>
      </c>
      <c r="BJ148" s="88"/>
      <c r="BK148" s="88"/>
      <c r="BL148" s="88"/>
      <c r="BM148" s="89"/>
      <c r="BN148" s="14"/>
      <c r="BO148" s="14"/>
      <c r="BP148" s="14"/>
      <c r="BQ148" s="14"/>
      <c r="BR148" s="14"/>
      <c r="BS148" s="14"/>
      <c r="BT148" s="14"/>
      <c r="BU148" s="14"/>
    </row>
    <row r="149" spans="1:73" ht="39" customHeight="1">
      <c r="A149" s="65">
        <v>6</v>
      </c>
      <c r="B149" s="60"/>
      <c r="C149" s="59" t="s">
        <v>209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66" t="s">
        <v>115</v>
      </c>
      <c r="N149" s="66"/>
      <c r="O149" s="66"/>
      <c r="P149" s="72" t="s">
        <v>123</v>
      </c>
      <c r="Q149" s="66"/>
      <c r="R149" s="66"/>
      <c r="S149" s="66"/>
      <c r="T149" s="66"/>
      <c r="U149" s="90">
        <f>ROUND(U129/U142,0)</f>
        <v>1525</v>
      </c>
      <c r="V149" s="90"/>
      <c r="W149" s="90"/>
      <c r="X149" s="90"/>
      <c r="Y149" s="90"/>
      <c r="Z149" s="65"/>
      <c r="AA149" s="60"/>
      <c r="AB149" s="60"/>
      <c r="AC149" s="60"/>
      <c r="AD149" s="72"/>
      <c r="AE149" s="87">
        <f t="shared" si="2"/>
        <v>1525</v>
      </c>
      <c r="AF149" s="88"/>
      <c r="AG149" s="88"/>
      <c r="AH149" s="88"/>
      <c r="AI149" s="89"/>
      <c r="AJ149" s="90">
        <f>ROUND(AJ129/AJ142,1)</f>
        <v>1857.4</v>
      </c>
      <c r="AK149" s="90"/>
      <c r="AL149" s="90"/>
      <c r="AM149" s="90"/>
      <c r="AN149" s="90"/>
      <c r="AO149" s="87"/>
      <c r="AP149" s="88"/>
      <c r="AQ149" s="88"/>
      <c r="AR149" s="88"/>
      <c r="AS149" s="89"/>
      <c r="AT149" s="87">
        <f t="shared" si="5"/>
        <v>1857.4</v>
      </c>
      <c r="AU149" s="88"/>
      <c r="AV149" s="88"/>
      <c r="AW149" s="88"/>
      <c r="AX149" s="89"/>
      <c r="AY149" s="90">
        <f>ROUND(AY129/AY142,1)</f>
        <v>2010.1</v>
      </c>
      <c r="AZ149" s="90"/>
      <c r="BA149" s="90"/>
      <c r="BB149" s="90"/>
      <c r="BC149" s="90"/>
      <c r="BD149" s="90"/>
      <c r="BE149" s="90"/>
      <c r="BF149" s="90"/>
      <c r="BG149" s="90"/>
      <c r="BH149" s="90"/>
      <c r="BI149" s="87">
        <f t="shared" si="6"/>
        <v>2010.1</v>
      </c>
      <c r="BJ149" s="88"/>
      <c r="BK149" s="88"/>
      <c r="BL149" s="88"/>
      <c r="BM149" s="89"/>
      <c r="BN149" s="14"/>
      <c r="BO149" s="14"/>
      <c r="BP149" s="14"/>
      <c r="BQ149" s="14"/>
      <c r="BR149" s="14"/>
      <c r="BS149" s="14"/>
      <c r="BT149" s="14"/>
      <c r="BU149" s="14"/>
    </row>
    <row r="150" spans="1:73" ht="12" customHeight="1">
      <c r="A150" s="65"/>
      <c r="B150" s="60"/>
      <c r="C150" s="59" t="s">
        <v>100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66"/>
      <c r="N150" s="66"/>
      <c r="O150" s="66"/>
      <c r="P150" s="72"/>
      <c r="Q150" s="66"/>
      <c r="R150" s="66"/>
      <c r="S150" s="66"/>
      <c r="T150" s="66"/>
      <c r="U150" s="66"/>
      <c r="V150" s="66"/>
      <c r="W150" s="66"/>
      <c r="X150" s="66"/>
      <c r="Y150" s="66"/>
      <c r="Z150" s="65"/>
      <c r="AA150" s="60"/>
      <c r="AB150" s="60"/>
      <c r="AC150" s="60"/>
      <c r="AD150" s="72"/>
      <c r="AE150" s="62"/>
      <c r="AF150" s="60"/>
      <c r="AG150" s="60"/>
      <c r="AH150" s="60"/>
      <c r="AI150" s="72"/>
      <c r="AJ150" s="66"/>
      <c r="AK150" s="66"/>
      <c r="AL150" s="66"/>
      <c r="AM150" s="66"/>
      <c r="AN150" s="66"/>
      <c r="AO150" s="65"/>
      <c r="AP150" s="60"/>
      <c r="AQ150" s="60"/>
      <c r="AR150" s="60"/>
      <c r="AS150" s="72"/>
      <c r="AT150" s="62"/>
      <c r="AU150" s="63"/>
      <c r="AV150" s="63"/>
      <c r="AW150" s="63"/>
      <c r="AX150" s="64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2"/>
      <c r="BJ150" s="63"/>
      <c r="BK150" s="63"/>
      <c r="BL150" s="63"/>
      <c r="BM150" s="64"/>
      <c r="BN150" s="14"/>
      <c r="BO150" s="14"/>
      <c r="BP150" s="14"/>
      <c r="BQ150" s="14"/>
      <c r="BR150" s="14"/>
      <c r="BS150" s="14"/>
      <c r="BT150" s="14"/>
      <c r="BU150" s="14"/>
    </row>
    <row r="151" spans="1:73" ht="49.5" customHeight="1">
      <c r="A151" s="65">
        <v>1</v>
      </c>
      <c r="B151" s="60"/>
      <c r="C151" s="59" t="s">
        <v>101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66" t="s">
        <v>120</v>
      </c>
      <c r="N151" s="66"/>
      <c r="O151" s="66"/>
      <c r="P151" s="72" t="s">
        <v>123</v>
      </c>
      <c r="Q151" s="66"/>
      <c r="R151" s="66"/>
      <c r="S151" s="66"/>
      <c r="T151" s="66"/>
      <c r="U151" s="66">
        <v>100</v>
      </c>
      <c r="V151" s="66"/>
      <c r="W151" s="66"/>
      <c r="X151" s="66"/>
      <c r="Y151" s="66"/>
      <c r="Z151" s="65"/>
      <c r="AA151" s="60"/>
      <c r="AB151" s="60"/>
      <c r="AC151" s="60"/>
      <c r="AD151" s="72"/>
      <c r="AE151" s="62">
        <f t="shared" si="2"/>
        <v>100</v>
      </c>
      <c r="AF151" s="60"/>
      <c r="AG151" s="60"/>
      <c r="AH151" s="60"/>
      <c r="AI151" s="72"/>
      <c r="AJ151" s="66">
        <v>100</v>
      </c>
      <c r="AK151" s="66"/>
      <c r="AL151" s="66"/>
      <c r="AM151" s="66"/>
      <c r="AN151" s="66"/>
      <c r="AO151" s="65"/>
      <c r="AP151" s="60"/>
      <c r="AQ151" s="60"/>
      <c r="AR151" s="60"/>
      <c r="AS151" s="72"/>
      <c r="AT151" s="65">
        <f>AJ151+AO151</f>
        <v>100</v>
      </c>
      <c r="AU151" s="60"/>
      <c r="AV151" s="60"/>
      <c r="AW151" s="60"/>
      <c r="AX151" s="72"/>
      <c r="AY151" s="66">
        <v>100</v>
      </c>
      <c r="AZ151" s="66"/>
      <c r="BA151" s="66"/>
      <c r="BB151" s="66"/>
      <c r="BC151" s="66"/>
      <c r="BD151" s="66"/>
      <c r="BE151" s="66"/>
      <c r="BF151" s="66"/>
      <c r="BG151" s="66"/>
      <c r="BH151" s="66"/>
      <c r="BI151" s="65">
        <f>AY151+BD151</f>
        <v>100</v>
      </c>
      <c r="BJ151" s="60"/>
      <c r="BK151" s="60"/>
      <c r="BL151" s="60"/>
      <c r="BM151" s="72"/>
      <c r="BN151" s="14"/>
      <c r="BO151" s="14"/>
      <c r="BP151" s="14"/>
      <c r="BQ151" s="14"/>
      <c r="BR151" s="14"/>
      <c r="BS151" s="14"/>
      <c r="BT151" s="14"/>
      <c r="BU151" s="14"/>
    </row>
    <row r="152" spans="1:73" ht="50.25" customHeight="1">
      <c r="A152" s="65">
        <v>2</v>
      </c>
      <c r="B152" s="60"/>
      <c r="C152" s="59" t="s">
        <v>102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66" t="s">
        <v>120</v>
      </c>
      <c r="N152" s="66"/>
      <c r="O152" s="66"/>
      <c r="P152" s="72" t="s">
        <v>123</v>
      </c>
      <c r="Q152" s="66"/>
      <c r="R152" s="66"/>
      <c r="S152" s="66"/>
      <c r="T152" s="66"/>
      <c r="U152" s="66">
        <v>115.3</v>
      </c>
      <c r="V152" s="66"/>
      <c r="W152" s="66"/>
      <c r="X152" s="66"/>
      <c r="Y152" s="66"/>
      <c r="Z152" s="65"/>
      <c r="AA152" s="60"/>
      <c r="AB152" s="60"/>
      <c r="AC152" s="60"/>
      <c r="AD152" s="72"/>
      <c r="AE152" s="87">
        <f t="shared" si="2"/>
        <v>115.3</v>
      </c>
      <c r="AF152" s="88"/>
      <c r="AG152" s="88"/>
      <c r="AH152" s="88"/>
      <c r="AI152" s="89"/>
      <c r="AJ152" s="66">
        <v>101.5</v>
      </c>
      <c r="AK152" s="66"/>
      <c r="AL152" s="66"/>
      <c r="AM152" s="66"/>
      <c r="AN152" s="66"/>
      <c r="AO152" s="65"/>
      <c r="AP152" s="60"/>
      <c r="AQ152" s="60"/>
      <c r="AR152" s="60"/>
      <c r="AS152" s="72"/>
      <c r="AT152" s="65">
        <f>AJ152+AO152</f>
        <v>101.5</v>
      </c>
      <c r="AU152" s="60"/>
      <c r="AV152" s="60"/>
      <c r="AW152" s="60"/>
      <c r="AX152" s="72"/>
      <c r="AY152" s="150">
        <f>AY145/AJ145*100</f>
        <v>100.46289985459833</v>
      </c>
      <c r="AZ152" s="150"/>
      <c r="BA152" s="150"/>
      <c r="BB152" s="150"/>
      <c r="BC152" s="150"/>
      <c r="BD152" s="66"/>
      <c r="BE152" s="66"/>
      <c r="BF152" s="66"/>
      <c r="BG152" s="66"/>
      <c r="BH152" s="66"/>
      <c r="BI152" s="147">
        <f>AY152+BD152</f>
        <v>100.46289985459833</v>
      </c>
      <c r="BJ152" s="148"/>
      <c r="BK152" s="148"/>
      <c r="BL152" s="148"/>
      <c r="BM152" s="149"/>
      <c r="BN152" s="14"/>
      <c r="BO152" s="14"/>
      <c r="BP152" s="14"/>
      <c r="BQ152" s="14"/>
      <c r="BR152" s="14"/>
      <c r="BS152" s="14"/>
      <c r="BT152" s="14"/>
      <c r="BU152" s="14"/>
    </row>
    <row r="153" spans="1:73" ht="39" customHeight="1">
      <c r="A153" s="65">
        <v>3</v>
      </c>
      <c r="B153" s="60"/>
      <c r="C153" s="59" t="s">
        <v>103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66" t="s">
        <v>120</v>
      </c>
      <c r="N153" s="66"/>
      <c r="O153" s="66"/>
      <c r="P153" s="72" t="s">
        <v>123</v>
      </c>
      <c r="Q153" s="66"/>
      <c r="R153" s="66"/>
      <c r="S153" s="66"/>
      <c r="T153" s="66"/>
      <c r="U153" s="66">
        <v>100</v>
      </c>
      <c r="V153" s="66"/>
      <c r="W153" s="66"/>
      <c r="X153" s="66"/>
      <c r="Y153" s="66"/>
      <c r="Z153" s="65"/>
      <c r="AA153" s="60"/>
      <c r="AB153" s="60"/>
      <c r="AC153" s="60"/>
      <c r="AD153" s="72"/>
      <c r="AE153" s="62">
        <f t="shared" si="2"/>
        <v>100</v>
      </c>
      <c r="AF153" s="60"/>
      <c r="AG153" s="60"/>
      <c r="AH153" s="60"/>
      <c r="AI153" s="72"/>
      <c r="AJ153" s="66">
        <v>100</v>
      </c>
      <c r="AK153" s="66"/>
      <c r="AL153" s="66"/>
      <c r="AM153" s="66"/>
      <c r="AN153" s="66"/>
      <c r="AO153" s="65"/>
      <c r="AP153" s="60"/>
      <c r="AQ153" s="60"/>
      <c r="AR153" s="60"/>
      <c r="AS153" s="72"/>
      <c r="AT153" s="65">
        <f>AJ153+AO153</f>
        <v>100</v>
      </c>
      <c r="AU153" s="60"/>
      <c r="AV153" s="60"/>
      <c r="AW153" s="60"/>
      <c r="AX153" s="72"/>
      <c r="AY153" s="66">
        <v>100</v>
      </c>
      <c r="AZ153" s="66"/>
      <c r="BA153" s="66"/>
      <c r="BB153" s="66"/>
      <c r="BC153" s="66"/>
      <c r="BD153" s="66"/>
      <c r="BE153" s="66"/>
      <c r="BF153" s="66"/>
      <c r="BG153" s="66"/>
      <c r="BH153" s="66"/>
      <c r="BI153" s="65">
        <f>AY153+BD153</f>
        <v>100</v>
      </c>
      <c r="BJ153" s="60"/>
      <c r="BK153" s="60"/>
      <c r="BL153" s="60"/>
      <c r="BM153" s="72"/>
      <c r="BN153" s="14"/>
      <c r="BO153" s="14"/>
      <c r="BP153" s="14"/>
      <c r="BQ153" s="14"/>
      <c r="BR153" s="14"/>
      <c r="BS153" s="14"/>
      <c r="BT153" s="14"/>
      <c r="BU153" s="14"/>
    </row>
    <row r="154" spans="1:73" ht="36.75" customHeight="1">
      <c r="A154" s="65">
        <v>4</v>
      </c>
      <c r="B154" s="60"/>
      <c r="C154" s="59" t="s">
        <v>104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66" t="s">
        <v>120</v>
      </c>
      <c r="N154" s="66"/>
      <c r="O154" s="66"/>
      <c r="P154" s="72" t="s">
        <v>123</v>
      </c>
      <c r="Q154" s="66"/>
      <c r="R154" s="66"/>
      <c r="S154" s="66"/>
      <c r="T154" s="66"/>
      <c r="U154" s="66">
        <v>100</v>
      </c>
      <c r="V154" s="66"/>
      <c r="W154" s="66"/>
      <c r="X154" s="66"/>
      <c r="Y154" s="66"/>
      <c r="Z154" s="65"/>
      <c r="AA154" s="60"/>
      <c r="AB154" s="60"/>
      <c r="AC154" s="60"/>
      <c r="AD154" s="72"/>
      <c r="AE154" s="62">
        <f t="shared" si="2"/>
        <v>100</v>
      </c>
      <c r="AF154" s="60"/>
      <c r="AG154" s="60"/>
      <c r="AH154" s="60"/>
      <c r="AI154" s="72"/>
      <c r="AJ154" s="66">
        <v>100</v>
      </c>
      <c r="AK154" s="66"/>
      <c r="AL154" s="66"/>
      <c r="AM154" s="66"/>
      <c r="AN154" s="66"/>
      <c r="AO154" s="65"/>
      <c r="AP154" s="60"/>
      <c r="AQ154" s="60"/>
      <c r="AR154" s="60"/>
      <c r="AS154" s="72"/>
      <c r="AT154" s="65">
        <f>AJ154+AO154</f>
        <v>100</v>
      </c>
      <c r="AU154" s="60"/>
      <c r="AV154" s="60"/>
      <c r="AW154" s="60"/>
      <c r="AX154" s="72"/>
      <c r="AY154" s="66">
        <v>100</v>
      </c>
      <c r="AZ154" s="66"/>
      <c r="BA154" s="66"/>
      <c r="BB154" s="66"/>
      <c r="BC154" s="66"/>
      <c r="BD154" s="66"/>
      <c r="BE154" s="66"/>
      <c r="BF154" s="66"/>
      <c r="BG154" s="66"/>
      <c r="BH154" s="66"/>
      <c r="BI154" s="65">
        <f>AY154+BD154</f>
        <v>100</v>
      </c>
      <c r="BJ154" s="60"/>
      <c r="BK154" s="60"/>
      <c r="BL154" s="60"/>
      <c r="BM154" s="72"/>
      <c r="BN154" s="14"/>
      <c r="BO154" s="14"/>
      <c r="BP154" s="14"/>
      <c r="BQ154" s="14"/>
      <c r="BR154" s="14"/>
      <c r="BS154" s="14"/>
      <c r="BT154" s="14"/>
      <c r="BU154" s="14"/>
    </row>
    <row r="155" spans="1:73" ht="50.25" customHeight="1">
      <c r="A155" s="65">
        <v>5</v>
      </c>
      <c r="B155" s="60"/>
      <c r="C155" s="59" t="s">
        <v>131</v>
      </c>
      <c r="D155" s="59"/>
      <c r="E155" s="59"/>
      <c r="F155" s="59"/>
      <c r="G155" s="59"/>
      <c r="H155" s="59"/>
      <c r="I155" s="59"/>
      <c r="J155" s="59"/>
      <c r="K155" s="59"/>
      <c r="L155" s="59"/>
      <c r="M155" s="66" t="s">
        <v>120</v>
      </c>
      <c r="N155" s="66"/>
      <c r="O155" s="66"/>
      <c r="P155" s="72" t="s">
        <v>123</v>
      </c>
      <c r="Q155" s="66"/>
      <c r="R155" s="66"/>
      <c r="S155" s="66"/>
      <c r="T155" s="66"/>
      <c r="U155" s="66">
        <v>100</v>
      </c>
      <c r="V155" s="66"/>
      <c r="W155" s="66"/>
      <c r="X155" s="66"/>
      <c r="Y155" s="66"/>
      <c r="Z155" s="65"/>
      <c r="AA155" s="60"/>
      <c r="AB155" s="60"/>
      <c r="AC155" s="60"/>
      <c r="AD155" s="72"/>
      <c r="AE155" s="62">
        <f t="shared" si="2"/>
        <v>100</v>
      </c>
      <c r="AF155" s="60"/>
      <c r="AG155" s="60"/>
      <c r="AH155" s="60"/>
      <c r="AI155" s="72"/>
      <c r="AJ155" s="66">
        <v>100</v>
      </c>
      <c r="AK155" s="66"/>
      <c r="AL155" s="66"/>
      <c r="AM155" s="66"/>
      <c r="AN155" s="66"/>
      <c r="AO155" s="65"/>
      <c r="AP155" s="60"/>
      <c r="AQ155" s="60"/>
      <c r="AR155" s="60"/>
      <c r="AS155" s="72"/>
      <c r="AT155" s="65">
        <f>AJ155+AO155</f>
        <v>100</v>
      </c>
      <c r="AU155" s="60"/>
      <c r="AV155" s="60"/>
      <c r="AW155" s="60"/>
      <c r="AX155" s="72"/>
      <c r="AY155" s="66">
        <v>100</v>
      </c>
      <c r="AZ155" s="66"/>
      <c r="BA155" s="66"/>
      <c r="BB155" s="66"/>
      <c r="BC155" s="66"/>
      <c r="BD155" s="66"/>
      <c r="BE155" s="66"/>
      <c r="BF155" s="66"/>
      <c r="BG155" s="66"/>
      <c r="BH155" s="66"/>
      <c r="BI155" s="65">
        <f>AY155+BD155</f>
        <v>100</v>
      </c>
      <c r="BJ155" s="60"/>
      <c r="BK155" s="60"/>
      <c r="BL155" s="60"/>
      <c r="BM155" s="72"/>
      <c r="BN155" s="14"/>
      <c r="BO155" s="14"/>
      <c r="BP155" s="14"/>
      <c r="BQ155" s="14"/>
      <c r="BR155" s="14"/>
      <c r="BS155" s="14"/>
      <c r="BT155" s="14"/>
      <c r="BU155" s="14"/>
    </row>
    <row r="156" spans="1:73" ht="15">
      <c r="A156" s="136">
        <v>2</v>
      </c>
      <c r="B156" s="137"/>
      <c r="C156" s="144" t="str">
        <f>D115</f>
        <v>Проведення поточного ремонту об'єктів транспортної інфраструктури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6"/>
      <c r="BN156" s="14"/>
      <c r="BO156" s="14"/>
      <c r="BP156" s="14"/>
      <c r="BQ156" s="14"/>
      <c r="BR156" s="14"/>
      <c r="BS156" s="14"/>
      <c r="BT156" s="14"/>
      <c r="BU156" s="14"/>
    </row>
    <row r="157" spans="1:73" ht="13.5" customHeight="1">
      <c r="A157" s="65"/>
      <c r="B157" s="60"/>
      <c r="C157" s="59" t="s">
        <v>88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66"/>
      <c r="N157" s="66"/>
      <c r="O157" s="66"/>
      <c r="P157" s="72"/>
      <c r="Q157" s="66"/>
      <c r="R157" s="66"/>
      <c r="S157" s="66"/>
      <c r="T157" s="66"/>
      <c r="U157" s="65"/>
      <c r="V157" s="60"/>
      <c r="W157" s="60"/>
      <c r="X157" s="60"/>
      <c r="Y157" s="72"/>
      <c r="Z157" s="65"/>
      <c r="AA157" s="60"/>
      <c r="AB157" s="60"/>
      <c r="AC157" s="60"/>
      <c r="AD157" s="72"/>
      <c r="AE157" s="65"/>
      <c r="AF157" s="60"/>
      <c r="AG157" s="60"/>
      <c r="AH157" s="60"/>
      <c r="AI157" s="72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5"/>
      <c r="AU157" s="60"/>
      <c r="AV157" s="60"/>
      <c r="AW157" s="60"/>
      <c r="AX157" s="72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5"/>
      <c r="BJ157" s="60"/>
      <c r="BK157" s="60"/>
      <c r="BL157" s="60"/>
      <c r="BM157" s="72"/>
      <c r="BN157" s="14"/>
      <c r="BO157" s="14"/>
      <c r="BP157" s="14"/>
      <c r="BQ157" s="14"/>
      <c r="BR157" s="14"/>
      <c r="BS157" s="14"/>
      <c r="BT157" s="14"/>
      <c r="BU157" s="14"/>
    </row>
    <row r="158" spans="1:73" ht="26.25" customHeight="1" hidden="1" outlineLevel="1">
      <c r="A158" s="65">
        <v>1</v>
      </c>
      <c r="B158" s="60"/>
      <c r="C158" s="59" t="s">
        <v>89</v>
      </c>
      <c r="D158" s="59"/>
      <c r="E158" s="59"/>
      <c r="F158" s="59"/>
      <c r="G158" s="59"/>
      <c r="H158" s="59"/>
      <c r="I158" s="59"/>
      <c r="J158" s="59"/>
      <c r="K158" s="59"/>
      <c r="L158" s="59"/>
      <c r="M158" s="66" t="s">
        <v>115</v>
      </c>
      <c r="N158" s="66"/>
      <c r="O158" s="66"/>
      <c r="P158" s="72" t="s">
        <v>121</v>
      </c>
      <c r="Q158" s="66"/>
      <c r="R158" s="66"/>
      <c r="S158" s="66"/>
      <c r="T158" s="66"/>
      <c r="U158" s="61">
        <f>U159</f>
        <v>1065211</v>
      </c>
      <c r="V158" s="61"/>
      <c r="W158" s="61"/>
      <c r="X158" s="61"/>
      <c r="Y158" s="61"/>
      <c r="Z158" s="65"/>
      <c r="AA158" s="60"/>
      <c r="AB158" s="60"/>
      <c r="AC158" s="60"/>
      <c r="AD158" s="72"/>
      <c r="AE158" s="62">
        <f>U158</f>
        <v>1065211</v>
      </c>
      <c r="AF158" s="60"/>
      <c r="AG158" s="60"/>
      <c r="AH158" s="60"/>
      <c r="AI158" s="72"/>
      <c r="AJ158" s="61">
        <f>AJ159</f>
        <v>7170773</v>
      </c>
      <c r="AK158" s="61"/>
      <c r="AL158" s="61"/>
      <c r="AM158" s="61"/>
      <c r="AN158" s="61"/>
      <c r="AO158" s="66"/>
      <c r="AP158" s="66"/>
      <c r="AQ158" s="66"/>
      <c r="AR158" s="66"/>
      <c r="AS158" s="66"/>
      <c r="AT158" s="62">
        <f>AJ158+AO158</f>
        <v>7170773</v>
      </c>
      <c r="AU158" s="60"/>
      <c r="AV158" s="60"/>
      <c r="AW158" s="60"/>
      <c r="AX158" s="72"/>
      <c r="AY158" s="61">
        <f>AY159</f>
        <v>3848790</v>
      </c>
      <c r="AZ158" s="61"/>
      <c r="BA158" s="61"/>
      <c r="BB158" s="61"/>
      <c r="BC158" s="61"/>
      <c r="BD158" s="66"/>
      <c r="BE158" s="66"/>
      <c r="BF158" s="66"/>
      <c r="BG158" s="66"/>
      <c r="BH158" s="66"/>
      <c r="BI158" s="62">
        <f>AY158+BD158</f>
        <v>3848790</v>
      </c>
      <c r="BJ158" s="60"/>
      <c r="BK158" s="60"/>
      <c r="BL158" s="60"/>
      <c r="BM158" s="72"/>
      <c r="BN158" s="14"/>
      <c r="BO158" s="14"/>
      <c r="BP158" s="14"/>
      <c r="BQ158" s="14"/>
      <c r="BR158" s="14"/>
      <c r="BS158" s="14"/>
      <c r="BT158" s="14"/>
      <c r="BU158" s="14"/>
    </row>
    <row r="159" spans="1:73" ht="24.75" customHeight="1" hidden="1" outlineLevel="1">
      <c r="A159" s="65">
        <v>2</v>
      </c>
      <c r="B159" s="60"/>
      <c r="C159" s="59" t="s">
        <v>105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66" t="s">
        <v>115</v>
      </c>
      <c r="N159" s="66"/>
      <c r="O159" s="66"/>
      <c r="P159" s="72" t="s">
        <v>121</v>
      </c>
      <c r="Q159" s="66"/>
      <c r="R159" s="66"/>
      <c r="S159" s="66"/>
      <c r="T159" s="66"/>
      <c r="U159" s="61">
        <v>1065211</v>
      </c>
      <c r="V159" s="61"/>
      <c r="W159" s="61"/>
      <c r="X159" s="61"/>
      <c r="Y159" s="61"/>
      <c r="Z159" s="65"/>
      <c r="AA159" s="60"/>
      <c r="AB159" s="60"/>
      <c r="AC159" s="60"/>
      <c r="AD159" s="72"/>
      <c r="AE159" s="62">
        <f aca="true" t="shared" si="7" ref="AE159:AE167">U159</f>
        <v>1065211</v>
      </c>
      <c r="AF159" s="60"/>
      <c r="AG159" s="60"/>
      <c r="AH159" s="60"/>
      <c r="AI159" s="72"/>
      <c r="AJ159" s="61">
        <f>AJ61</f>
        <v>7170773</v>
      </c>
      <c r="AK159" s="61"/>
      <c r="AL159" s="61"/>
      <c r="AM159" s="61"/>
      <c r="AN159" s="61"/>
      <c r="AO159" s="66"/>
      <c r="AP159" s="66"/>
      <c r="AQ159" s="66"/>
      <c r="AR159" s="66"/>
      <c r="AS159" s="66"/>
      <c r="AT159" s="62">
        <f>AJ159+AO159</f>
        <v>7170773</v>
      </c>
      <c r="AU159" s="60"/>
      <c r="AV159" s="60"/>
      <c r="AW159" s="60"/>
      <c r="AX159" s="72"/>
      <c r="AY159" s="61">
        <f>BQ104</f>
        <v>3848790</v>
      </c>
      <c r="AZ159" s="61"/>
      <c r="BA159" s="61"/>
      <c r="BB159" s="61"/>
      <c r="BC159" s="61"/>
      <c r="BD159" s="66"/>
      <c r="BE159" s="66"/>
      <c r="BF159" s="66"/>
      <c r="BG159" s="66"/>
      <c r="BH159" s="66"/>
      <c r="BI159" s="62">
        <f>AY159+BD159</f>
        <v>3848790</v>
      </c>
      <c r="BJ159" s="60"/>
      <c r="BK159" s="60"/>
      <c r="BL159" s="60"/>
      <c r="BM159" s="72"/>
      <c r="BN159" s="14"/>
      <c r="BO159" s="14"/>
      <c r="BP159" s="14"/>
      <c r="BQ159" s="14"/>
      <c r="BR159" s="14"/>
      <c r="BS159" s="14"/>
      <c r="BT159" s="14"/>
      <c r="BU159" s="14"/>
    </row>
    <row r="160" spans="1:73" ht="24.75" customHeight="1" hidden="1" outlineLevel="1">
      <c r="A160" s="65">
        <v>3</v>
      </c>
      <c r="B160" s="60"/>
      <c r="C160" s="59" t="s">
        <v>212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66" t="s">
        <v>115</v>
      </c>
      <c r="N160" s="66"/>
      <c r="O160" s="66"/>
      <c r="P160" s="72" t="s">
        <v>121</v>
      </c>
      <c r="Q160" s="66"/>
      <c r="R160" s="66"/>
      <c r="S160" s="66"/>
      <c r="T160" s="66"/>
      <c r="U160" s="61">
        <v>0</v>
      </c>
      <c r="V160" s="61"/>
      <c r="W160" s="61"/>
      <c r="X160" s="61"/>
      <c r="Y160" s="61"/>
      <c r="Z160" s="65"/>
      <c r="AA160" s="60"/>
      <c r="AB160" s="60"/>
      <c r="AC160" s="60"/>
      <c r="AD160" s="72"/>
      <c r="AE160" s="62">
        <f>U160</f>
        <v>0</v>
      </c>
      <c r="AF160" s="60"/>
      <c r="AG160" s="60"/>
      <c r="AH160" s="60"/>
      <c r="AI160" s="72"/>
      <c r="AJ160" s="61">
        <v>0</v>
      </c>
      <c r="AK160" s="61"/>
      <c r="AL160" s="61"/>
      <c r="AM160" s="61"/>
      <c r="AN160" s="61"/>
      <c r="AO160" s="66"/>
      <c r="AP160" s="66"/>
      <c r="AQ160" s="66"/>
      <c r="AR160" s="66"/>
      <c r="AS160" s="66"/>
      <c r="AT160" s="62">
        <f>AJ160+AO160</f>
        <v>0</v>
      </c>
      <c r="AU160" s="60"/>
      <c r="AV160" s="60"/>
      <c r="AW160" s="60"/>
      <c r="AX160" s="72"/>
      <c r="AY160" s="61">
        <f>3305000+199000+149790</f>
        <v>3653790</v>
      </c>
      <c r="AZ160" s="61"/>
      <c r="BA160" s="61"/>
      <c r="BB160" s="61"/>
      <c r="BC160" s="61"/>
      <c r="BD160" s="66"/>
      <c r="BE160" s="66"/>
      <c r="BF160" s="66"/>
      <c r="BG160" s="66"/>
      <c r="BH160" s="66"/>
      <c r="BI160" s="62">
        <f>AY160+BD160</f>
        <v>3653790</v>
      </c>
      <c r="BJ160" s="60"/>
      <c r="BK160" s="60"/>
      <c r="BL160" s="60"/>
      <c r="BM160" s="72"/>
      <c r="BN160" s="14"/>
      <c r="BO160" s="14"/>
      <c r="BP160" s="14"/>
      <c r="BQ160" s="14"/>
      <c r="BR160" s="14"/>
      <c r="BS160" s="14"/>
      <c r="BT160" s="14"/>
      <c r="BU160" s="14"/>
    </row>
    <row r="161" spans="1:73" ht="37.5" customHeight="1" collapsed="1">
      <c r="A161" s="65">
        <v>1</v>
      </c>
      <c r="B161" s="60"/>
      <c r="C161" s="59" t="s">
        <v>106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6" t="s">
        <v>125</v>
      </c>
      <c r="N161" s="66"/>
      <c r="O161" s="66"/>
      <c r="P161" s="72" t="s">
        <v>126</v>
      </c>
      <c r="Q161" s="66"/>
      <c r="R161" s="66"/>
      <c r="S161" s="66"/>
      <c r="T161" s="66"/>
      <c r="U161" s="66">
        <v>1575.3</v>
      </c>
      <c r="V161" s="66"/>
      <c r="W161" s="66"/>
      <c r="X161" s="66"/>
      <c r="Y161" s="66"/>
      <c r="Z161" s="65"/>
      <c r="AA161" s="60"/>
      <c r="AB161" s="60"/>
      <c r="AC161" s="60"/>
      <c r="AD161" s="72"/>
      <c r="AE161" s="62">
        <f t="shared" si="7"/>
        <v>1575.3</v>
      </c>
      <c r="AF161" s="60"/>
      <c r="AG161" s="60"/>
      <c r="AH161" s="60"/>
      <c r="AI161" s="72"/>
      <c r="AJ161" s="66">
        <v>1575.3</v>
      </c>
      <c r="AK161" s="66"/>
      <c r="AL161" s="66"/>
      <c r="AM161" s="66"/>
      <c r="AN161" s="66"/>
      <c r="AO161" s="66"/>
      <c r="AP161" s="66"/>
      <c r="AQ161" s="66"/>
      <c r="AR161" s="66"/>
      <c r="AS161" s="66"/>
      <c r="AT161" s="87">
        <f>AJ161+AO161</f>
        <v>1575.3</v>
      </c>
      <c r="AU161" s="88"/>
      <c r="AV161" s="88"/>
      <c r="AW161" s="88"/>
      <c r="AX161" s="89"/>
      <c r="AY161" s="66">
        <v>1573.3</v>
      </c>
      <c r="AZ161" s="66"/>
      <c r="BA161" s="66"/>
      <c r="BB161" s="66"/>
      <c r="BC161" s="66"/>
      <c r="BD161" s="66"/>
      <c r="BE161" s="66"/>
      <c r="BF161" s="66"/>
      <c r="BG161" s="66"/>
      <c r="BH161" s="66"/>
      <c r="BI161" s="87">
        <f>AY161+BD161</f>
        <v>1573.3</v>
      </c>
      <c r="BJ161" s="88"/>
      <c r="BK161" s="88"/>
      <c r="BL161" s="88"/>
      <c r="BM161" s="89"/>
      <c r="BN161" s="14"/>
      <c r="BO161" s="14"/>
      <c r="BP161" s="14"/>
      <c r="BQ161" s="14"/>
      <c r="BR161" s="14"/>
      <c r="BS161" s="14"/>
      <c r="BT161" s="14"/>
      <c r="BU161" s="14"/>
    </row>
    <row r="162" spans="1:73" ht="13.5" customHeight="1">
      <c r="A162" s="65"/>
      <c r="B162" s="60"/>
      <c r="C162" s="59" t="s">
        <v>94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66"/>
      <c r="N162" s="66"/>
      <c r="O162" s="66"/>
      <c r="P162" s="72"/>
      <c r="Q162" s="66"/>
      <c r="R162" s="66"/>
      <c r="S162" s="66"/>
      <c r="T162" s="66"/>
      <c r="U162" s="66"/>
      <c r="V162" s="66"/>
      <c r="W162" s="66"/>
      <c r="X162" s="66"/>
      <c r="Y162" s="66"/>
      <c r="Z162" s="65"/>
      <c r="AA162" s="60"/>
      <c r="AB162" s="60"/>
      <c r="AC162" s="60"/>
      <c r="AD162" s="72"/>
      <c r="AE162" s="62"/>
      <c r="AF162" s="60"/>
      <c r="AG162" s="60"/>
      <c r="AH162" s="60"/>
      <c r="AI162" s="72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5"/>
      <c r="AU162" s="60"/>
      <c r="AV162" s="60"/>
      <c r="AW162" s="60"/>
      <c r="AX162" s="72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2"/>
      <c r="BJ162" s="60"/>
      <c r="BK162" s="60"/>
      <c r="BL162" s="60"/>
      <c r="BM162" s="72"/>
      <c r="BN162" s="14"/>
      <c r="BO162" s="14"/>
      <c r="BP162" s="14"/>
      <c r="BQ162" s="14"/>
      <c r="BR162" s="14"/>
      <c r="BS162" s="14"/>
      <c r="BT162" s="14"/>
      <c r="BU162" s="14"/>
    </row>
    <row r="163" spans="1:73" ht="48.75" customHeight="1">
      <c r="A163" s="65">
        <v>1</v>
      </c>
      <c r="B163" s="60"/>
      <c r="C163" s="59" t="s">
        <v>216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66" t="s">
        <v>125</v>
      </c>
      <c r="N163" s="66"/>
      <c r="O163" s="66"/>
      <c r="P163" s="72" t="s">
        <v>122</v>
      </c>
      <c r="Q163" s="66"/>
      <c r="R163" s="66"/>
      <c r="S163" s="66"/>
      <c r="T163" s="66"/>
      <c r="U163" s="140">
        <f>3.14-0.63311</f>
        <v>2.5068900000000003</v>
      </c>
      <c r="V163" s="140"/>
      <c r="W163" s="140"/>
      <c r="X163" s="140"/>
      <c r="Y163" s="140"/>
      <c r="Z163" s="65"/>
      <c r="AA163" s="60"/>
      <c r="AB163" s="60"/>
      <c r="AC163" s="60"/>
      <c r="AD163" s="72"/>
      <c r="AE163" s="92">
        <f t="shared" si="7"/>
        <v>2.5068900000000003</v>
      </c>
      <c r="AF163" s="93"/>
      <c r="AG163" s="93"/>
      <c r="AH163" s="93"/>
      <c r="AI163" s="94"/>
      <c r="AJ163" s="132">
        <v>13.501</v>
      </c>
      <c r="AK163" s="132"/>
      <c r="AL163" s="132"/>
      <c r="AM163" s="132"/>
      <c r="AN163" s="132"/>
      <c r="AO163" s="66"/>
      <c r="AP163" s="66"/>
      <c r="AQ163" s="66"/>
      <c r="AR163" s="66"/>
      <c r="AS163" s="66"/>
      <c r="AT163" s="129">
        <f>AJ163+AO163</f>
        <v>13.501</v>
      </c>
      <c r="AU163" s="130"/>
      <c r="AV163" s="130"/>
      <c r="AW163" s="130"/>
      <c r="AX163" s="131"/>
      <c r="AY163" s="139">
        <f>4.586+0.277+0.084+0.083+0.085</f>
        <v>5.115</v>
      </c>
      <c r="AZ163" s="139"/>
      <c r="BA163" s="139"/>
      <c r="BB163" s="139"/>
      <c r="BC163" s="139"/>
      <c r="BD163" s="66"/>
      <c r="BE163" s="66"/>
      <c r="BF163" s="66"/>
      <c r="BG163" s="66"/>
      <c r="BH163" s="66"/>
      <c r="BI163" s="129">
        <f>AY163+BD163</f>
        <v>5.115</v>
      </c>
      <c r="BJ163" s="130"/>
      <c r="BK163" s="130"/>
      <c r="BL163" s="130"/>
      <c r="BM163" s="131"/>
      <c r="BN163" s="14"/>
      <c r="BO163" s="14"/>
      <c r="BP163" s="14"/>
      <c r="BQ163" s="14"/>
      <c r="BR163" s="14"/>
      <c r="BS163" s="14"/>
      <c r="BT163" s="14"/>
      <c r="BU163" s="14"/>
    </row>
    <row r="164" spans="1:73" ht="13.5" customHeight="1">
      <c r="A164" s="65"/>
      <c r="B164" s="60"/>
      <c r="C164" s="59" t="s">
        <v>99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66"/>
      <c r="N164" s="66"/>
      <c r="O164" s="66"/>
      <c r="P164" s="72"/>
      <c r="Q164" s="66"/>
      <c r="R164" s="66"/>
      <c r="S164" s="66"/>
      <c r="T164" s="66"/>
      <c r="U164" s="66"/>
      <c r="V164" s="66"/>
      <c r="W164" s="66"/>
      <c r="X164" s="66"/>
      <c r="Y164" s="66"/>
      <c r="Z164" s="65"/>
      <c r="AA164" s="60"/>
      <c r="AB164" s="60"/>
      <c r="AC164" s="60"/>
      <c r="AD164" s="72"/>
      <c r="AE164" s="62"/>
      <c r="AF164" s="60"/>
      <c r="AG164" s="60"/>
      <c r="AH164" s="60"/>
      <c r="AI164" s="72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2"/>
      <c r="AU164" s="60"/>
      <c r="AV164" s="60"/>
      <c r="AW164" s="60"/>
      <c r="AX164" s="72"/>
      <c r="AY164" s="135"/>
      <c r="AZ164" s="135"/>
      <c r="BA164" s="135"/>
      <c r="BB164" s="135"/>
      <c r="BC164" s="135"/>
      <c r="BD164" s="66"/>
      <c r="BE164" s="66"/>
      <c r="BF164" s="66"/>
      <c r="BG164" s="66"/>
      <c r="BH164" s="66"/>
      <c r="BI164" s="62"/>
      <c r="BJ164" s="60"/>
      <c r="BK164" s="60"/>
      <c r="BL164" s="60"/>
      <c r="BM164" s="72"/>
      <c r="BN164" s="14"/>
      <c r="BO164" s="14"/>
      <c r="BP164" s="14"/>
      <c r="BQ164" s="14"/>
      <c r="BR164" s="14"/>
      <c r="BS164" s="14"/>
      <c r="BT164" s="14"/>
      <c r="BU164" s="14"/>
    </row>
    <row r="165" spans="1:73" ht="36.75" customHeight="1">
      <c r="A165" s="65">
        <v>1</v>
      </c>
      <c r="B165" s="60"/>
      <c r="C165" s="59" t="s">
        <v>107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66" t="s">
        <v>115</v>
      </c>
      <c r="N165" s="66"/>
      <c r="O165" s="66"/>
      <c r="P165" s="72" t="s">
        <v>123</v>
      </c>
      <c r="Q165" s="66"/>
      <c r="R165" s="66"/>
      <c r="S165" s="66"/>
      <c r="T165" s="66"/>
      <c r="U165" s="76">
        <v>424.91</v>
      </c>
      <c r="V165" s="76"/>
      <c r="W165" s="76"/>
      <c r="X165" s="76"/>
      <c r="Y165" s="76"/>
      <c r="Z165" s="65"/>
      <c r="AA165" s="60"/>
      <c r="AB165" s="60"/>
      <c r="AC165" s="60"/>
      <c r="AD165" s="72"/>
      <c r="AE165" s="92">
        <f t="shared" si="7"/>
        <v>424.91</v>
      </c>
      <c r="AF165" s="93"/>
      <c r="AG165" s="93"/>
      <c r="AH165" s="93"/>
      <c r="AI165" s="94"/>
      <c r="AJ165" s="61">
        <f>ROUND(AJ159/AJ163/1000,0)</f>
        <v>531</v>
      </c>
      <c r="AK165" s="61"/>
      <c r="AL165" s="61"/>
      <c r="AM165" s="61"/>
      <c r="AN165" s="61"/>
      <c r="AO165" s="66"/>
      <c r="AP165" s="66"/>
      <c r="AQ165" s="66"/>
      <c r="AR165" s="66"/>
      <c r="AS165" s="66"/>
      <c r="AT165" s="62">
        <f>AJ165+AO165</f>
        <v>531</v>
      </c>
      <c r="AU165" s="60"/>
      <c r="AV165" s="60"/>
      <c r="AW165" s="60"/>
      <c r="AX165" s="72"/>
      <c r="AY165" s="138">
        <f>AY160/AY163/1000</f>
        <v>714.3284457478005</v>
      </c>
      <c r="AZ165" s="138"/>
      <c r="BA165" s="138"/>
      <c r="BB165" s="138"/>
      <c r="BC165" s="138"/>
      <c r="BD165" s="66"/>
      <c r="BE165" s="66"/>
      <c r="BF165" s="66"/>
      <c r="BG165" s="66"/>
      <c r="BH165" s="66"/>
      <c r="BI165" s="62">
        <f>AY165+BD165</f>
        <v>714.3284457478005</v>
      </c>
      <c r="BJ165" s="60"/>
      <c r="BK165" s="60"/>
      <c r="BL165" s="60"/>
      <c r="BM165" s="72"/>
      <c r="BN165" s="14"/>
      <c r="BO165" s="14"/>
      <c r="BP165" s="14"/>
      <c r="BQ165" s="14"/>
      <c r="BR165" s="14"/>
      <c r="BS165" s="14"/>
      <c r="BT165" s="14"/>
      <c r="BU165" s="14"/>
    </row>
    <row r="166" spans="1:73" ht="13.5" customHeight="1">
      <c r="A166" s="65"/>
      <c r="B166" s="60"/>
      <c r="C166" s="59" t="s">
        <v>100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66"/>
      <c r="N166" s="66"/>
      <c r="O166" s="66"/>
      <c r="P166" s="72"/>
      <c r="Q166" s="66"/>
      <c r="R166" s="66"/>
      <c r="S166" s="66"/>
      <c r="T166" s="66"/>
      <c r="U166" s="66"/>
      <c r="V166" s="66"/>
      <c r="W166" s="66"/>
      <c r="X166" s="66"/>
      <c r="Y166" s="66"/>
      <c r="Z166" s="65"/>
      <c r="AA166" s="60"/>
      <c r="AB166" s="60"/>
      <c r="AC166" s="60"/>
      <c r="AD166" s="72"/>
      <c r="AE166" s="62"/>
      <c r="AF166" s="60"/>
      <c r="AG166" s="60"/>
      <c r="AH166" s="60"/>
      <c r="AI166" s="72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2"/>
      <c r="AU166" s="60"/>
      <c r="AV166" s="60"/>
      <c r="AW166" s="60"/>
      <c r="AX166" s="72"/>
      <c r="AY166" s="135"/>
      <c r="AZ166" s="135"/>
      <c r="BA166" s="135"/>
      <c r="BB166" s="135"/>
      <c r="BC166" s="135"/>
      <c r="BD166" s="66"/>
      <c r="BE166" s="66"/>
      <c r="BF166" s="66"/>
      <c r="BG166" s="66"/>
      <c r="BH166" s="66"/>
      <c r="BI166" s="62"/>
      <c r="BJ166" s="60"/>
      <c r="BK166" s="60"/>
      <c r="BL166" s="60"/>
      <c r="BM166" s="72"/>
      <c r="BN166" s="14"/>
      <c r="BO166" s="14"/>
      <c r="BP166" s="14"/>
      <c r="BQ166" s="14"/>
      <c r="BR166" s="14"/>
      <c r="BS166" s="14"/>
      <c r="BT166" s="14"/>
      <c r="BU166" s="14"/>
    </row>
    <row r="167" spans="1:73" ht="72.75" customHeight="1">
      <c r="A167" s="65">
        <v>1</v>
      </c>
      <c r="B167" s="60"/>
      <c r="C167" s="59" t="s">
        <v>217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66" t="s">
        <v>120</v>
      </c>
      <c r="N167" s="66"/>
      <c r="O167" s="66"/>
      <c r="P167" s="72" t="s">
        <v>123</v>
      </c>
      <c r="Q167" s="66"/>
      <c r="R167" s="66"/>
      <c r="S167" s="66"/>
      <c r="T167" s="66"/>
      <c r="U167" s="66">
        <v>100</v>
      </c>
      <c r="V167" s="66"/>
      <c r="W167" s="66"/>
      <c r="X167" s="66"/>
      <c r="Y167" s="66"/>
      <c r="Z167" s="65"/>
      <c r="AA167" s="60"/>
      <c r="AB167" s="60"/>
      <c r="AC167" s="60"/>
      <c r="AD167" s="72"/>
      <c r="AE167" s="62">
        <f t="shared" si="7"/>
        <v>100</v>
      </c>
      <c r="AF167" s="60"/>
      <c r="AG167" s="60"/>
      <c r="AH167" s="60"/>
      <c r="AI167" s="72"/>
      <c r="AJ167" s="134">
        <f>AJ163/U163*100-1</f>
        <v>537.555740379514</v>
      </c>
      <c r="AK167" s="134"/>
      <c r="AL167" s="134"/>
      <c r="AM167" s="134"/>
      <c r="AN167" s="134"/>
      <c r="AO167" s="66"/>
      <c r="AP167" s="66"/>
      <c r="AQ167" s="66"/>
      <c r="AR167" s="66"/>
      <c r="AS167" s="66"/>
      <c r="AT167" s="62">
        <f>AJ167+AO167</f>
        <v>537.555740379514</v>
      </c>
      <c r="AU167" s="60"/>
      <c r="AV167" s="60"/>
      <c r="AW167" s="60"/>
      <c r="AX167" s="72"/>
      <c r="AY167" s="133">
        <f>AY163/14.457*100</f>
        <v>35.380784395102715</v>
      </c>
      <c r="AZ167" s="133"/>
      <c r="BA167" s="133"/>
      <c r="BB167" s="133"/>
      <c r="BC167" s="133"/>
      <c r="BD167" s="66"/>
      <c r="BE167" s="66"/>
      <c r="BF167" s="66"/>
      <c r="BG167" s="66"/>
      <c r="BH167" s="66"/>
      <c r="BI167" s="62">
        <f>AY167+BD167</f>
        <v>35.380784395102715</v>
      </c>
      <c r="BJ167" s="60"/>
      <c r="BK167" s="60"/>
      <c r="BL167" s="60"/>
      <c r="BM167" s="72"/>
      <c r="BN167" s="14"/>
      <c r="BO167" s="14"/>
      <c r="BP167" s="14"/>
      <c r="BQ167" s="14"/>
      <c r="BR167" s="14"/>
      <c r="BS167" s="14"/>
      <c r="BT167" s="14"/>
      <c r="BU167" s="14"/>
    </row>
    <row r="168" spans="1:73" ht="13.5" customHeight="1" hidden="1" outlineLevel="1">
      <c r="A168" s="136">
        <v>3</v>
      </c>
      <c r="B168" s="137"/>
      <c r="C168" s="126" t="str">
        <f>D116</f>
        <v>Проведення капітального ремонту об'єктів транспортної інфраструктури</v>
      </c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8"/>
      <c r="BN168" s="14"/>
      <c r="BO168" s="14"/>
      <c r="BP168" s="14"/>
      <c r="BQ168" s="14"/>
      <c r="BR168" s="14"/>
      <c r="BS168" s="14"/>
      <c r="BT168" s="14"/>
      <c r="BU168" s="14"/>
    </row>
    <row r="169" spans="1:73" ht="13.5" customHeight="1" hidden="1" outlineLevel="1">
      <c r="A169" s="65"/>
      <c r="B169" s="60"/>
      <c r="C169" s="59" t="s">
        <v>88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66"/>
      <c r="N169" s="66"/>
      <c r="O169" s="66"/>
      <c r="P169" s="72"/>
      <c r="Q169" s="66"/>
      <c r="R169" s="66"/>
      <c r="S169" s="66"/>
      <c r="T169" s="66"/>
      <c r="U169" s="65"/>
      <c r="V169" s="60"/>
      <c r="W169" s="60"/>
      <c r="X169" s="60"/>
      <c r="Y169" s="72"/>
      <c r="Z169" s="65"/>
      <c r="AA169" s="60"/>
      <c r="AB169" s="60"/>
      <c r="AC169" s="60"/>
      <c r="AD169" s="72"/>
      <c r="AE169" s="65"/>
      <c r="AF169" s="60"/>
      <c r="AG169" s="60"/>
      <c r="AH169" s="60"/>
      <c r="AI169" s="7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5"/>
      <c r="AU169" s="60"/>
      <c r="AV169" s="60"/>
      <c r="AW169" s="60"/>
      <c r="AX169" s="72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5"/>
      <c r="BJ169" s="60"/>
      <c r="BK169" s="60"/>
      <c r="BL169" s="60"/>
      <c r="BM169" s="72"/>
      <c r="BN169" s="14"/>
      <c r="BO169" s="14"/>
      <c r="BP169" s="14"/>
      <c r="BQ169" s="14"/>
      <c r="BR169" s="14"/>
      <c r="BS169" s="14"/>
      <c r="BT169" s="14"/>
      <c r="BU169" s="14"/>
    </row>
    <row r="170" spans="1:73" ht="25.5" customHeight="1" hidden="1" outlineLevel="1">
      <c r="A170" s="65">
        <v>1</v>
      </c>
      <c r="B170" s="60"/>
      <c r="C170" s="59" t="s">
        <v>89</v>
      </c>
      <c r="D170" s="59"/>
      <c r="E170" s="59"/>
      <c r="F170" s="59"/>
      <c r="G170" s="59"/>
      <c r="H170" s="59"/>
      <c r="I170" s="59"/>
      <c r="J170" s="59"/>
      <c r="K170" s="59"/>
      <c r="L170" s="59"/>
      <c r="M170" s="66" t="s">
        <v>115</v>
      </c>
      <c r="N170" s="66"/>
      <c r="O170" s="66"/>
      <c r="P170" s="72" t="s">
        <v>121</v>
      </c>
      <c r="Q170" s="66"/>
      <c r="R170" s="66"/>
      <c r="S170" s="66"/>
      <c r="T170" s="66"/>
      <c r="U170" s="65"/>
      <c r="V170" s="60"/>
      <c r="W170" s="60"/>
      <c r="X170" s="60"/>
      <c r="Y170" s="72"/>
      <c r="Z170" s="61">
        <f>Z172+Z171</f>
        <v>2516619</v>
      </c>
      <c r="AA170" s="61"/>
      <c r="AB170" s="61"/>
      <c r="AC170" s="61"/>
      <c r="AD170" s="61"/>
      <c r="AE170" s="62">
        <f>U170+Z170</f>
        <v>2516619</v>
      </c>
      <c r="AF170" s="60"/>
      <c r="AG170" s="60"/>
      <c r="AH170" s="60"/>
      <c r="AI170" s="72"/>
      <c r="AJ170" s="66"/>
      <c r="AK170" s="66"/>
      <c r="AL170" s="66"/>
      <c r="AM170" s="66"/>
      <c r="AN170" s="66"/>
      <c r="AO170" s="61">
        <f>AO172+AO171+AO173</f>
        <v>4089501</v>
      </c>
      <c r="AP170" s="61"/>
      <c r="AQ170" s="61"/>
      <c r="AR170" s="61"/>
      <c r="AS170" s="61"/>
      <c r="AT170" s="62">
        <f aca="true" t="shared" si="8" ref="AT170:AT175">AJ170+AO170</f>
        <v>4089501</v>
      </c>
      <c r="AU170" s="60"/>
      <c r="AV170" s="60"/>
      <c r="AW170" s="60"/>
      <c r="AX170" s="72"/>
      <c r="AY170" s="66"/>
      <c r="AZ170" s="66"/>
      <c r="BA170" s="66"/>
      <c r="BB170" s="66"/>
      <c r="BC170" s="66"/>
      <c r="BD170" s="61"/>
      <c r="BE170" s="61"/>
      <c r="BF170" s="61"/>
      <c r="BG170" s="61"/>
      <c r="BH170" s="61"/>
      <c r="BI170" s="62">
        <f aca="true" t="shared" si="9" ref="BI170:BI175">AY170+BD170</f>
        <v>0</v>
      </c>
      <c r="BJ170" s="63"/>
      <c r="BK170" s="63"/>
      <c r="BL170" s="63"/>
      <c r="BM170" s="64"/>
      <c r="BN170" s="14"/>
      <c r="BO170" s="14"/>
      <c r="BP170" s="14"/>
      <c r="BQ170" s="14"/>
      <c r="BR170" s="14"/>
      <c r="BS170" s="14"/>
      <c r="BT170" s="14"/>
      <c r="BU170" s="14"/>
    </row>
    <row r="171" spans="1:73" ht="25.5" customHeight="1" hidden="1" outlineLevel="1">
      <c r="A171" s="65">
        <v>2</v>
      </c>
      <c r="B171" s="60"/>
      <c r="C171" s="59" t="s">
        <v>153</v>
      </c>
      <c r="D171" s="59"/>
      <c r="E171" s="59"/>
      <c r="F171" s="59"/>
      <c r="G171" s="59"/>
      <c r="H171" s="59"/>
      <c r="I171" s="59"/>
      <c r="J171" s="59"/>
      <c r="K171" s="59"/>
      <c r="L171" s="59"/>
      <c r="M171" s="66" t="s">
        <v>115</v>
      </c>
      <c r="N171" s="66"/>
      <c r="O171" s="66"/>
      <c r="P171" s="72" t="s">
        <v>121</v>
      </c>
      <c r="Q171" s="66"/>
      <c r="R171" s="66"/>
      <c r="S171" s="66"/>
      <c r="T171" s="66"/>
      <c r="U171" s="65"/>
      <c r="V171" s="60"/>
      <c r="W171" s="60"/>
      <c r="X171" s="60"/>
      <c r="Y171" s="72"/>
      <c r="Z171" s="66">
        <v>2466619</v>
      </c>
      <c r="AA171" s="66"/>
      <c r="AB171" s="66"/>
      <c r="AC171" s="66"/>
      <c r="AD171" s="66"/>
      <c r="AE171" s="62">
        <f aca="true" t="shared" si="10" ref="AE171:AE185">U171+Z171</f>
        <v>2466619</v>
      </c>
      <c r="AF171" s="60"/>
      <c r="AG171" s="60"/>
      <c r="AH171" s="60"/>
      <c r="AI171" s="72"/>
      <c r="AJ171" s="66"/>
      <c r="AK171" s="66"/>
      <c r="AL171" s="66"/>
      <c r="AM171" s="66"/>
      <c r="AN171" s="66"/>
      <c r="AO171" s="61">
        <v>2007395</v>
      </c>
      <c r="AP171" s="61"/>
      <c r="AQ171" s="61"/>
      <c r="AR171" s="61"/>
      <c r="AS171" s="61"/>
      <c r="AT171" s="62">
        <f t="shared" si="8"/>
        <v>2007395</v>
      </c>
      <c r="AU171" s="60"/>
      <c r="AV171" s="60"/>
      <c r="AW171" s="60"/>
      <c r="AX171" s="72"/>
      <c r="AY171" s="66"/>
      <c r="AZ171" s="66"/>
      <c r="BA171" s="66"/>
      <c r="BB171" s="66"/>
      <c r="BC171" s="66"/>
      <c r="BD171" s="61"/>
      <c r="BE171" s="61"/>
      <c r="BF171" s="61"/>
      <c r="BG171" s="61"/>
      <c r="BH171" s="61"/>
      <c r="BI171" s="62">
        <f t="shared" si="9"/>
        <v>0</v>
      </c>
      <c r="BJ171" s="63"/>
      <c r="BK171" s="63"/>
      <c r="BL171" s="63"/>
      <c r="BM171" s="64"/>
      <c r="BN171" s="14"/>
      <c r="BO171" s="14"/>
      <c r="BP171" s="14"/>
      <c r="BQ171" s="14"/>
      <c r="BR171" s="14"/>
      <c r="BS171" s="14"/>
      <c r="BT171" s="14"/>
      <c r="BU171" s="14"/>
    </row>
    <row r="172" spans="1:73" ht="25.5" customHeight="1" hidden="1" outlineLevel="1">
      <c r="A172" s="65">
        <v>3</v>
      </c>
      <c r="B172" s="60"/>
      <c r="C172" s="59" t="s">
        <v>148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66" t="s">
        <v>115</v>
      </c>
      <c r="N172" s="66"/>
      <c r="O172" s="66"/>
      <c r="P172" s="72" t="s">
        <v>121</v>
      </c>
      <c r="Q172" s="66"/>
      <c r="R172" s="66"/>
      <c r="S172" s="66"/>
      <c r="T172" s="66"/>
      <c r="U172" s="65"/>
      <c r="V172" s="60"/>
      <c r="W172" s="60"/>
      <c r="X172" s="60"/>
      <c r="Y172" s="72"/>
      <c r="Z172" s="66">
        <v>50000</v>
      </c>
      <c r="AA172" s="66"/>
      <c r="AB172" s="66"/>
      <c r="AC172" s="66"/>
      <c r="AD172" s="66"/>
      <c r="AE172" s="62">
        <f t="shared" si="10"/>
        <v>50000</v>
      </c>
      <c r="AF172" s="60"/>
      <c r="AG172" s="60"/>
      <c r="AH172" s="60"/>
      <c r="AI172" s="72"/>
      <c r="AJ172" s="66"/>
      <c r="AK172" s="66"/>
      <c r="AL172" s="66"/>
      <c r="AM172" s="66"/>
      <c r="AN172" s="66"/>
      <c r="AO172" s="61">
        <f>52000+600000+1225070</f>
        <v>1877070</v>
      </c>
      <c r="AP172" s="61"/>
      <c r="AQ172" s="61"/>
      <c r="AR172" s="61"/>
      <c r="AS172" s="61"/>
      <c r="AT172" s="62">
        <f t="shared" si="8"/>
        <v>1877070</v>
      </c>
      <c r="AU172" s="60"/>
      <c r="AV172" s="60"/>
      <c r="AW172" s="60"/>
      <c r="AX172" s="72"/>
      <c r="AY172" s="66"/>
      <c r="AZ172" s="66"/>
      <c r="BA172" s="66"/>
      <c r="BB172" s="66"/>
      <c r="BC172" s="66"/>
      <c r="BD172" s="61"/>
      <c r="BE172" s="61"/>
      <c r="BF172" s="61"/>
      <c r="BG172" s="61"/>
      <c r="BH172" s="61"/>
      <c r="BI172" s="62">
        <f t="shared" si="9"/>
        <v>0</v>
      </c>
      <c r="BJ172" s="63"/>
      <c r="BK172" s="63"/>
      <c r="BL172" s="63"/>
      <c r="BM172" s="64"/>
      <c r="BN172" s="14"/>
      <c r="BO172" s="14"/>
      <c r="BP172" s="14"/>
      <c r="BQ172" s="14"/>
      <c r="BR172" s="14"/>
      <c r="BS172" s="14"/>
      <c r="BT172" s="14"/>
      <c r="BU172" s="14"/>
    </row>
    <row r="173" spans="1:73" ht="25.5" customHeight="1" hidden="1" outlineLevel="1">
      <c r="A173" s="65">
        <v>4</v>
      </c>
      <c r="B173" s="60"/>
      <c r="C173" s="59" t="s">
        <v>160</v>
      </c>
      <c r="D173" s="59"/>
      <c r="E173" s="59"/>
      <c r="F173" s="59"/>
      <c r="G173" s="59"/>
      <c r="H173" s="59"/>
      <c r="I173" s="59"/>
      <c r="J173" s="59"/>
      <c r="K173" s="59"/>
      <c r="L173" s="59"/>
      <c r="M173" s="66" t="s">
        <v>115</v>
      </c>
      <c r="N173" s="66"/>
      <c r="O173" s="66"/>
      <c r="P173" s="72" t="s">
        <v>121</v>
      </c>
      <c r="Q173" s="66"/>
      <c r="R173" s="66"/>
      <c r="S173" s="66"/>
      <c r="T173" s="66"/>
      <c r="U173" s="65"/>
      <c r="V173" s="60"/>
      <c r="W173" s="60"/>
      <c r="X173" s="60"/>
      <c r="Y173" s="72"/>
      <c r="Z173" s="66"/>
      <c r="AA173" s="66"/>
      <c r="AB173" s="66"/>
      <c r="AC173" s="66"/>
      <c r="AD173" s="66"/>
      <c r="AE173" s="62"/>
      <c r="AF173" s="60"/>
      <c r="AG173" s="60"/>
      <c r="AH173" s="60"/>
      <c r="AI173" s="72"/>
      <c r="AJ173" s="66"/>
      <c r="AK173" s="66"/>
      <c r="AL173" s="66"/>
      <c r="AM173" s="66"/>
      <c r="AN173" s="66"/>
      <c r="AO173" s="61">
        <f>174700+30336</f>
        <v>205036</v>
      </c>
      <c r="AP173" s="61"/>
      <c r="AQ173" s="61"/>
      <c r="AR173" s="61"/>
      <c r="AS173" s="61"/>
      <c r="AT173" s="62">
        <f t="shared" si="8"/>
        <v>205036</v>
      </c>
      <c r="AU173" s="60"/>
      <c r="AV173" s="60"/>
      <c r="AW173" s="60"/>
      <c r="AX173" s="72"/>
      <c r="AY173" s="66"/>
      <c r="AZ173" s="66"/>
      <c r="BA173" s="66"/>
      <c r="BB173" s="66"/>
      <c r="BC173" s="66"/>
      <c r="BD173" s="61"/>
      <c r="BE173" s="61"/>
      <c r="BF173" s="61"/>
      <c r="BG173" s="61"/>
      <c r="BH173" s="61"/>
      <c r="BI173" s="62">
        <f t="shared" si="9"/>
        <v>0</v>
      </c>
      <c r="BJ173" s="63"/>
      <c r="BK173" s="63"/>
      <c r="BL173" s="63"/>
      <c r="BM173" s="64"/>
      <c r="BN173" s="14"/>
      <c r="BO173" s="14"/>
      <c r="BP173" s="14"/>
      <c r="BQ173" s="14"/>
      <c r="BR173" s="14"/>
      <c r="BS173" s="14"/>
      <c r="BT173" s="14"/>
      <c r="BU173" s="14"/>
    </row>
    <row r="174" spans="1:73" ht="36.75" customHeight="1" hidden="1" outlineLevel="1">
      <c r="A174" s="65">
        <v>5</v>
      </c>
      <c r="B174" s="60"/>
      <c r="C174" s="59" t="s">
        <v>149</v>
      </c>
      <c r="D174" s="59"/>
      <c r="E174" s="59"/>
      <c r="F174" s="59"/>
      <c r="G174" s="59"/>
      <c r="H174" s="59"/>
      <c r="I174" s="59"/>
      <c r="J174" s="59"/>
      <c r="K174" s="59"/>
      <c r="L174" s="59"/>
      <c r="M174" s="66" t="s">
        <v>116</v>
      </c>
      <c r="N174" s="66"/>
      <c r="O174" s="66"/>
      <c r="P174" s="72" t="s">
        <v>122</v>
      </c>
      <c r="Q174" s="66"/>
      <c r="R174" s="66"/>
      <c r="S174" s="66"/>
      <c r="T174" s="66"/>
      <c r="U174" s="65"/>
      <c r="V174" s="60"/>
      <c r="W174" s="60"/>
      <c r="X174" s="60"/>
      <c r="Y174" s="72"/>
      <c r="Z174" s="66">
        <v>1</v>
      </c>
      <c r="AA174" s="66"/>
      <c r="AB174" s="66"/>
      <c r="AC174" s="66"/>
      <c r="AD174" s="66"/>
      <c r="AE174" s="62">
        <f t="shared" si="10"/>
        <v>1</v>
      </c>
      <c r="AF174" s="60"/>
      <c r="AG174" s="60"/>
      <c r="AH174" s="60"/>
      <c r="AI174" s="72"/>
      <c r="AJ174" s="66"/>
      <c r="AK174" s="66"/>
      <c r="AL174" s="66"/>
      <c r="AM174" s="66"/>
      <c r="AN174" s="66"/>
      <c r="AO174" s="61">
        <f>1+1+1</f>
        <v>3</v>
      </c>
      <c r="AP174" s="61"/>
      <c r="AQ174" s="61"/>
      <c r="AR174" s="61"/>
      <c r="AS174" s="61"/>
      <c r="AT174" s="62">
        <f t="shared" si="8"/>
        <v>3</v>
      </c>
      <c r="AU174" s="60"/>
      <c r="AV174" s="60"/>
      <c r="AW174" s="60"/>
      <c r="AX174" s="72"/>
      <c r="AY174" s="66"/>
      <c r="AZ174" s="66"/>
      <c r="BA174" s="66"/>
      <c r="BB174" s="66"/>
      <c r="BC174" s="66"/>
      <c r="BD174" s="61"/>
      <c r="BE174" s="61"/>
      <c r="BF174" s="61"/>
      <c r="BG174" s="61"/>
      <c r="BH174" s="61"/>
      <c r="BI174" s="62">
        <f t="shared" si="9"/>
        <v>0</v>
      </c>
      <c r="BJ174" s="63"/>
      <c r="BK174" s="63"/>
      <c r="BL174" s="63"/>
      <c r="BM174" s="64"/>
      <c r="BN174" s="14"/>
      <c r="BO174" s="14"/>
      <c r="BP174" s="14"/>
      <c r="BQ174" s="14"/>
      <c r="BR174" s="14"/>
      <c r="BS174" s="14"/>
      <c r="BT174" s="14"/>
      <c r="BU174" s="14"/>
    </row>
    <row r="175" spans="1:73" ht="87" customHeight="1" hidden="1" outlineLevel="1">
      <c r="A175" s="65">
        <v>6</v>
      </c>
      <c r="B175" s="60"/>
      <c r="C175" s="59" t="s">
        <v>161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66" t="s">
        <v>116</v>
      </c>
      <c r="N175" s="66"/>
      <c r="O175" s="66"/>
      <c r="P175" s="72" t="s">
        <v>162</v>
      </c>
      <c r="Q175" s="66"/>
      <c r="R175" s="66"/>
      <c r="S175" s="66"/>
      <c r="T175" s="66"/>
      <c r="U175" s="65"/>
      <c r="V175" s="60"/>
      <c r="W175" s="60"/>
      <c r="X175" s="60"/>
      <c r="Y175" s="72"/>
      <c r="Z175" s="66"/>
      <c r="AA175" s="66"/>
      <c r="AB175" s="66"/>
      <c r="AC175" s="66"/>
      <c r="AD175" s="66"/>
      <c r="AE175" s="62"/>
      <c r="AF175" s="60"/>
      <c r="AG175" s="60"/>
      <c r="AH175" s="60"/>
      <c r="AI175" s="72"/>
      <c r="AJ175" s="66"/>
      <c r="AK175" s="66"/>
      <c r="AL175" s="66"/>
      <c r="AM175" s="66"/>
      <c r="AN175" s="66"/>
      <c r="AO175" s="66">
        <v>1</v>
      </c>
      <c r="AP175" s="66"/>
      <c r="AQ175" s="66"/>
      <c r="AR175" s="66"/>
      <c r="AS175" s="66"/>
      <c r="AT175" s="62">
        <f t="shared" si="8"/>
        <v>1</v>
      </c>
      <c r="AU175" s="60"/>
      <c r="AV175" s="60"/>
      <c r="AW175" s="60"/>
      <c r="AX175" s="72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2">
        <f t="shared" si="9"/>
        <v>0</v>
      </c>
      <c r="BJ175" s="63"/>
      <c r="BK175" s="63"/>
      <c r="BL175" s="63"/>
      <c r="BM175" s="64"/>
      <c r="BN175" s="14"/>
      <c r="BO175" s="14"/>
      <c r="BP175" s="14"/>
      <c r="BQ175" s="14"/>
      <c r="BR175" s="14"/>
      <c r="BS175" s="14"/>
      <c r="BT175" s="14"/>
      <c r="BU175" s="14"/>
    </row>
    <row r="176" spans="1:73" ht="13.5" customHeight="1" hidden="1" outlineLevel="1">
      <c r="A176" s="65"/>
      <c r="B176" s="60"/>
      <c r="C176" s="59" t="s">
        <v>94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66"/>
      <c r="N176" s="66"/>
      <c r="O176" s="66"/>
      <c r="P176" s="72"/>
      <c r="Q176" s="66"/>
      <c r="R176" s="66"/>
      <c r="S176" s="66"/>
      <c r="T176" s="66"/>
      <c r="U176" s="65"/>
      <c r="V176" s="60"/>
      <c r="W176" s="60"/>
      <c r="X176" s="60"/>
      <c r="Y176" s="72"/>
      <c r="Z176" s="66"/>
      <c r="AA176" s="66"/>
      <c r="AB176" s="66"/>
      <c r="AC176" s="66"/>
      <c r="AD176" s="66"/>
      <c r="AE176" s="62"/>
      <c r="AF176" s="60"/>
      <c r="AG176" s="60"/>
      <c r="AH176" s="60"/>
      <c r="AI176" s="72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2"/>
      <c r="AU176" s="60"/>
      <c r="AV176" s="60"/>
      <c r="AW176" s="60"/>
      <c r="AX176" s="72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5"/>
      <c r="BJ176" s="60"/>
      <c r="BK176" s="60"/>
      <c r="BL176" s="60"/>
      <c r="BM176" s="72"/>
      <c r="BN176" s="14"/>
      <c r="BO176" s="14"/>
      <c r="BP176" s="14"/>
      <c r="BQ176" s="14"/>
      <c r="BR176" s="14"/>
      <c r="BS176" s="14"/>
      <c r="BT176" s="14"/>
      <c r="BU176" s="14"/>
    </row>
    <row r="177" spans="1:73" ht="36" customHeight="1" hidden="1" outlineLevel="1">
      <c r="A177" s="65">
        <v>1</v>
      </c>
      <c r="B177" s="60"/>
      <c r="C177" s="59" t="s">
        <v>108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66" t="s">
        <v>125</v>
      </c>
      <c r="N177" s="66"/>
      <c r="O177" s="66"/>
      <c r="P177" s="72" t="s">
        <v>123</v>
      </c>
      <c r="Q177" s="66"/>
      <c r="R177" s="66"/>
      <c r="S177" s="66"/>
      <c r="T177" s="66"/>
      <c r="U177" s="65"/>
      <c r="V177" s="60"/>
      <c r="W177" s="60"/>
      <c r="X177" s="60"/>
      <c r="Y177" s="72"/>
      <c r="Z177" s="66">
        <v>4.25</v>
      </c>
      <c r="AA177" s="66"/>
      <c r="AB177" s="66"/>
      <c r="AC177" s="66"/>
      <c r="AD177" s="66"/>
      <c r="AE177" s="62">
        <f t="shared" si="10"/>
        <v>4.25</v>
      </c>
      <c r="AF177" s="60"/>
      <c r="AG177" s="60"/>
      <c r="AH177" s="60"/>
      <c r="AI177" s="72"/>
      <c r="AJ177" s="66"/>
      <c r="AK177" s="66"/>
      <c r="AL177" s="66"/>
      <c r="AM177" s="66"/>
      <c r="AN177" s="66"/>
      <c r="AO177" s="132">
        <v>3.803</v>
      </c>
      <c r="AP177" s="132"/>
      <c r="AQ177" s="132"/>
      <c r="AR177" s="132"/>
      <c r="AS177" s="132"/>
      <c r="AT177" s="62">
        <f>AJ177+AO177</f>
        <v>3.803</v>
      </c>
      <c r="AU177" s="60"/>
      <c r="AV177" s="60"/>
      <c r="AW177" s="60"/>
      <c r="AX177" s="72"/>
      <c r="AY177" s="66"/>
      <c r="AZ177" s="66"/>
      <c r="BA177" s="66"/>
      <c r="BB177" s="66"/>
      <c r="BC177" s="66"/>
      <c r="BD177" s="132"/>
      <c r="BE177" s="132"/>
      <c r="BF177" s="132"/>
      <c r="BG177" s="132"/>
      <c r="BH177" s="132"/>
      <c r="BI177" s="129">
        <f>AY177+BD177</f>
        <v>0</v>
      </c>
      <c r="BJ177" s="130"/>
      <c r="BK177" s="130"/>
      <c r="BL177" s="130"/>
      <c r="BM177" s="131"/>
      <c r="BN177" s="14"/>
      <c r="BO177" s="14"/>
      <c r="BP177" s="14"/>
      <c r="BQ177" s="14"/>
      <c r="BR177" s="14"/>
      <c r="BS177" s="14"/>
      <c r="BT177" s="14"/>
      <c r="BU177" s="14"/>
    </row>
    <row r="178" spans="1:73" ht="37.5" customHeight="1" hidden="1" outlineLevel="1">
      <c r="A178" s="65">
        <v>2</v>
      </c>
      <c r="B178" s="60"/>
      <c r="C178" s="59" t="s">
        <v>151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66" t="s">
        <v>116</v>
      </c>
      <c r="N178" s="66"/>
      <c r="O178" s="66"/>
      <c r="P178" s="72" t="s">
        <v>122</v>
      </c>
      <c r="Q178" s="66"/>
      <c r="R178" s="66"/>
      <c r="S178" s="66"/>
      <c r="T178" s="66"/>
      <c r="U178" s="65"/>
      <c r="V178" s="60"/>
      <c r="W178" s="60"/>
      <c r="X178" s="60"/>
      <c r="Y178" s="72"/>
      <c r="Z178" s="66">
        <v>1</v>
      </c>
      <c r="AA178" s="66"/>
      <c r="AB178" s="66"/>
      <c r="AC178" s="66"/>
      <c r="AD178" s="66"/>
      <c r="AE178" s="62">
        <f t="shared" si="10"/>
        <v>1</v>
      </c>
      <c r="AF178" s="60"/>
      <c r="AG178" s="60"/>
      <c r="AH178" s="60"/>
      <c r="AI178" s="72"/>
      <c r="AJ178" s="66"/>
      <c r="AK178" s="66"/>
      <c r="AL178" s="66"/>
      <c r="AM178" s="66"/>
      <c r="AN178" s="66"/>
      <c r="AO178" s="66">
        <f>1+1+1</f>
        <v>3</v>
      </c>
      <c r="AP178" s="66"/>
      <c r="AQ178" s="66"/>
      <c r="AR178" s="66"/>
      <c r="AS178" s="66"/>
      <c r="AT178" s="62">
        <f>AJ178+AO178</f>
        <v>3</v>
      </c>
      <c r="AU178" s="60"/>
      <c r="AV178" s="60"/>
      <c r="AW178" s="60"/>
      <c r="AX178" s="72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2">
        <f>AY178+BD178</f>
        <v>0</v>
      </c>
      <c r="BJ178" s="63"/>
      <c r="BK178" s="63"/>
      <c r="BL178" s="63"/>
      <c r="BM178" s="64"/>
      <c r="BN178" s="14"/>
      <c r="BO178" s="14"/>
      <c r="BP178" s="14"/>
      <c r="BQ178" s="14"/>
      <c r="BR178" s="14"/>
      <c r="BS178" s="14"/>
      <c r="BT178" s="14"/>
      <c r="BU178" s="14"/>
    </row>
    <row r="179" spans="1:73" ht="87.75" customHeight="1" hidden="1" outlineLevel="1">
      <c r="A179" s="65">
        <v>3</v>
      </c>
      <c r="B179" s="60"/>
      <c r="C179" s="59" t="s">
        <v>163</v>
      </c>
      <c r="D179" s="59"/>
      <c r="E179" s="59"/>
      <c r="F179" s="59"/>
      <c r="G179" s="59"/>
      <c r="H179" s="59"/>
      <c r="I179" s="59"/>
      <c r="J179" s="59"/>
      <c r="K179" s="59"/>
      <c r="L179" s="59"/>
      <c r="M179" s="66" t="s">
        <v>116</v>
      </c>
      <c r="N179" s="66"/>
      <c r="O179" s="66"/>
      <c r="P179" s="72" t="s">
        <v>162</v>
      </c>
      <c r="Q179" s="66"/>
      <c r="R179" s="66"/>
      <c r="S179" s="66"/>
      <c r="T179" s="66"/>
      <c r="U179" s="65"/>
      <c r="V179" s="60"/>
      <c r="W179" s="60"/>
      <c r="X179" s="60"/>
      <c r="Y179" s="72"/>
      <c r="Z179" s="66"/>
      <c r="AA179" s="66"/>
      <c r="AB179" s="66"/>
      <c r="AC179" s="66"/>
      <c r="AD179" s="66"/>
      <c r="AE179" s="62"/>
      <c r="AF179" s="60"/>
      <c r="AG179" s="60"/>
      <c r="AH179" s="60"/>
      <c r="AI179" s="72"/>
      <c r="AJ179" s="66"/>
      <c r="AK179" s="66"/>
      <c r="AL179" s="66"/>
      <c r="AM179" s="66"/>
      <c r="AN179" s="66"/>
      <c r="AO179" s="66">
        <v>1</v>
      </c>
      <c r="AP179" s="66"/>
      <c r="AQ179" s="66"/>
      <c r="AR179" s="66"/>
      <c r="AS179" s="66"/>
      <c r="AT179" s="62">
        <f>AJ179+AO179</f>
        <v>1</v>
      </c>
      <c r="AU179" s="60"/>
      <c r="AV179" s="60"/>
      <c r="AW179" s="60"/>
      <c r="AX179" s="72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2">
        <f>AY179+BD179</f>
        <v>0</v>
      </c>
      <c r="BJ179" s="63"/>
      <c r="BK179" s="63"/>
      <c r="BL179" s="63"/>
      <c r="BM179" s="64"/>
      <c r="BN179" s="14"/>
      <c r="BO179" s="14"/>
      <c r="BP179" s="14"/>
      <c r="BQ179" s="14"/>
      <c r="BR179" s="14"/>
      <c r="BS179" s="14"/>
      <c r="BT179" s="14"/>
      <c r="BU179" s="14"/>
    </row>
    <row r="180" spans="1:73" ht="13.5" customHeight="1" hidden="1" outlineLevel="1">
      <c r="A180" s="65"/>
      <c r="B180" s="60"/>
      <c r="C180" s="59" t="s">
        <v>99</v>
      </c>
      <c r="D180" s="59"/>
      <c r="E180" s="59"/>
      <c r="F180" s="59"/>
      <c r="G180" s="59"/>
      <c r="H180" s="59"/>
      <c r="I180" s="59"/>
      <c r="J180" s="59"/>
      <c r="K180" s="59"/>
      <c r="L180" s="59"/>
      <c r="M180" s="66"/>
      <c r="N180" s="66"/>
      <c r="O180" s="66"/>
      <c r="P180" s="72"/>
      <c r="Q180" s="66"/>
      <c r="R180" s="66"/>
      <c r="S180" s="66"/>
      <c r="T180" s="66"/>
      <c r="U180" s="65"/>
      <c r="V180" s="60"/>
      <c r="W180" s="60"/>
      <c r="X180" s="60"/>
      <c r="Y180" s="72"/>
      <c r="Z180" s="66"/>
      <c r="AA180" s="66"/>
      <c r="AB180" s="66"/>
      <c r="AC180" s="66"/>
      <c r="AD180" s="66"/>
      <c r="AE180" s="62"/>
      <c r="AF180" s="60"/>
      <c r="AG180" s="60"/>
      <c r="AH180" s="60"/>
      <c r="AI180" s="72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2"/>
      <c r="AU180" s="60"/>
      <c r="AV180" s="60"/>
      <c r="AW180" s="60"/>
      <c r="AX180" s="72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5"/>
      <c r="BJ180" s="60"/>
      <c r="BK180" s="60"/>
      <c r="BL180" s="60"/>
      <c r="BM180" s="72"/>
      <c r="BN180" s="14"/>
      <c r="BO180" s="14"/>
      <c r="BP180" s="14"/>
      <c r="BQ180" s="14"/>
      <c r="BR180" s="14"/>
      <c r="BS180" s="14"/>
      <c r="BT180" s="14"/>
      <c r="BU180" s="14"/>
    </row>
    <row r="181" spans="1:73" ht="39.75" customHeight="1" hidden="1" outlineLevel="1">
      <c r="A181" s="65">
        <v>1</v>
      </c>
      <c r="B181" s="60"/>
      <c r="C181" s="59" t="s">
        <v>109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66" t="s">
        <v>115</v>
      </c>
      <c r="N181" s="66"/>
      <c r="O181" s="66"/>
      <c r="P181" s="72" t="s">
        <v>123</v>
      </c>
      <c r="Q181" s="66"/>
      <c r="R181" s="66"/>
      <c r="S181" s="66"/>
      <c r="T181" s="66"/>
      <c r="U181" s="65"/>
      <c r="V181" s="60"/>
      <c r="W181" s="60"/>
      <c r="X181" s="60"/>
      <c r="Y181" s="72"/>
      <c r="Z181" s="91">
        <f>Z171/(Z177*1000)</f>
        <v>580.3809411764706</v>
      </c>
      <c r="AA181" s="91"/>
      <c r="AB181" s="91"/>
      <c r="AC181" s="91"/>
      <c r="AD181" s="91"/>
      <c r="AE181" s="62">
        <f t="shared" si="10"/>
        <v>580.3809411764706</v>
      </c>
      <c r="AF181" s="60"/>
      <c r="AG181" s="60"/>
      <c r="AH181" s="60"/>
      <c r="AI181" s="72"/>
      <c r="AJ181" s="66"/>
      <c r="AK181" s="66"/>
      <c r="AL181" s="66"/>
      <c r="AM181" s="66"/>
      <c r="AN181" s="66"/>
      <c r="AO181" s="61">
        <f>AO171/(AO177*1000)</f>
        <v>527.8451222718907</v>
      </c>
      <c r="AP181" s="61"/>
      <c r="AQ181" s="61"/>
      <c r="AR181" s="61"/>
      <c r="AS181" s="61"/>
      <c r="AT181" s="62">
        <f>AJ181+AO181</f>
        <v>527.8451222718907</v>
      </c>
      <c r="AU181" s="60"/>
      <c r="AV181" s="60"/>
      <c r="AW181" s="60"/>
      <c r="AX181" s="72"/>
      <c r="AY181" s="66"/>
      <c r="AZ181" s="66"/>
      <c r="BA181" s="66"/>
      <c r="BB181" s="66"/>
      <c r="BC181" s="66"/>
      <c r="BD181" s="61"/>
      <c r="BE181" s="61"/>
      <c r="BF181" s="61"/>
      <c r="BG181" s="61"/>
      <c r="BH181" s="61"/>
      <c r="BI181" s="62">
        <f>AY181+BD181</f>
        <v>0</v>
      </c>
      <c r="BJ181" s="63"/>
      <c r="BK181" s="63"/>
      <c r="BL181" s="63"/>
      <c r="BM181" s="64"/>
      <c r="BN181" s="14"/>
      <c r="BO181" s="14"/>
      <c r="BP181" s="14"/>
      <c r="BQ181" s="14"/>
      <c r="BR181" s="14"/>
      <c r="BS181" s="14"/>
      <c r="BT181" s="14"/>
      <c r="BU181" s="14"/>
    </row>
    <row r="182" spans="1:73" ht="39.75" customHeight="1" hidden="1" outlineLevel="1">
      <c r="A182" s="65">
        <v>2</v>
      </c>
      <c r="B182" s="60"/>
      <c r="C182" s="59" t="s">
        <v>152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66" t="s">
        <v>115</v>
      </c>
      <c r="N182" s="66"/>
      <c r="O182" s="66"/>
      <c r="P182" s="72" t="s">
        <v>123</v>
      </c>
      <c r="Q182" s="66"/>
      <c r="R182" s="66"/>
      <c r="S182" s="66"/>
      <c r="T182" s="66"/>
      <c r="U182" s="65"/>
      <c r="V182" s="60"/>
      <c r="W182" s="60"/>
      <c r="X182" s="60"/>
      <c r="Y182" s="72"/>
      <c r="Z182" s="66">
        <f>Z172/Z178</f>
        <v>50000</v>
      </c>
      <c r="AA182" s="66"/>
      <c r="AB182" s="66"/>
      <c r="AC182" s="66"/>
      <c r="AD182" s="66"/>
      <c r="AE182" s="62">
        <f t="shared" si="10"/>
        <v>50000</v>
      </c>
      <c r="AF182" s="60"/>
      <c r="AG182" s="60"/>
      <c r="AH182" s="60"/>
      <c r="AI182" s="72"/>
      <c r="AJ182" s="66"/>
      <c r="AK182" s="66"/>
      <c r="AL182" s="66"/>
      <c r="AM182" s="66"/>
      <c r="AN182" s="66"/>
      <c r="AO182" s="61">
        <f>AO172/AO178</f>
        <v>625690</v>
      </c>
      <c r="AP182" s="61"/>
      <c r="AQ182" s="61"/>
      <c r="AR182" s="61"/>
      <c r="AS182" s="61"/>
      <c r="AT182" s="62">
        <f>AJ182+AO182</f>
        <v>625690</v>
      </c>
      <c r="AU182" s="60"/>
      <c r="AV182" s="60"/>
      <c r="AW182" s="60"/>
      <c r="AX182" s="72"/>
      <c r="AY182" s="66"/>
      <c r="AZ182" s="66"/>
      <c r="BA182" s="66"/>
      <c r="BB182" s="66"/>
      <c r="BC182" s="66"/>
      <c r="BD182" s="61"/>
      <c r="BE182" s="61"/>
      <c r="BF182" s="61"/>
      <c r="BG182" s="61"/>
      <c r="BH182" s="61"/>
      <c r="BI182" s="62">
        <f>AY182+BD182</f>
        <v>0</v>
      </c>
      <c r="BJ182" s="63"/>
      <c r="BK182" s="63"/>
      <c r="BL182" s="63"/>
      <c r="BM182" s="64"/>
      <c r="BN182" s="14"/>
      <c r="BO182" s="14"/>
      <c r="BP182" s="14"/>
      <c r="BQ182" s="14"/>
      <c r="BR182" s="14"/>
      <c r="BS182" s="14"/>
      <c r="BT182" s="14"/>
      <c r="BU182" s="14"/>
    </row>
    <row r="183" spans="1:73" ht="39.75" customHeight="1" hidden="1" outlineLevel="1">
      <c r="A183" s="65">
        <v>3</v>
      </c>
      <c r="B183" s="60"/>
      <c r="C183" s="59" t="s">
        <v>164</v>
      </c>
      <c r="D183" s="59"/>
      <c r="E183" s="59"/>
      <c r="F183" s="59"/>
      <c r="G183" s="59"/>
      <c r="H183" s="59"/>
      <c r="I183" s="59"/>
      <c r="J183" s="59"/>
      <c r="K183" s="59"/>
      <c r="L183" s="59"/>
      <c r="M183" s="66" t="s">
        <v>115</v>
      </c>
      <c r="N183" s="66"/>
      <c r="O183" s="66"/>
      <c r="P183" s="72" t="s">
        <v>123</v>
      </c>
      <c r="Q183" s="66"/>
      <c r="R183" s="66"/>
      <c r="S183" s="66"/>
      <c r="T183" s="66"/>
      <c r="U183" s="65"/>
      <c r="V183" s="60"/>
      <c r="W183" s="60"/>
      <c r="X183" s="60"/>
      <c r="Y183" s="72"/>
      <c r="Z183" s="66"/>
      <c r="AA183" s="66"/>
      <c r="AB183" s="66"/>
      <c r="AC183" s="66"/>
      <c r="AD183" s="66"/>
      <c r="AE183" s="62"/>
      <c r="AF183" s="60"/>
      <c r="AG183" s="60"/>
      <c r="AH183" s="60"/>
      <c r="AI183" s="72"/>
      <c r="AJ183" s="66"/>
      <c r="AK183" s="66"/>
      <c r="AL183" s="66"/>
      <c r="AM183" s="66"/>
      <c r="AN183" s="66"/>
      <c r="AO183" s="61">
        <f>AO173/AO179</f>
        <v>205036</v>
      </c>
      <c r="AP183" s="61"/>
      <c r="AQ183" s="61"/>
      <c r="AR183" s="61"/>
      <c r="AS183" s="61"/>
      <c r="AT183" s="62">
        <f>AJ183+AO183</f>
        <v>205036</v>
      </c>
      <c r="AU183" s="60"/>
      <c r="AV183" s="60"/>
      <c r="AW183" s="60"/>
      <c r="AX183" s="72"/>
      <c r="AY183" s="66"/>
      <c r="AZ183" s="66"/>
      <c r="BA183" s="66"/>
      <c r="BB183" s="66"/>
      <c r="BC183" s="66"/>
      <c r="BD183" s="61"/>
      <c r="BE183" s="61"/>
      <c r="BF183" s="61"/>
      <c r="BG183" s="61"/>
      <c r="BH183" s="61"/>
      <c r="BI183" s="62">
        <f>AY183+BD183</f>
        <v>0</v>
      </c>
      <c r="BJ183" s="63"/>
      <c r="BK183" s="63"/>
      <c r="BL183" s="63"/>
      <c r="BM183" s="64"/>
      <c r="BN183" s="14"/>
      <c r="BO183" s="14"/>
      <c r="BP183" s="14"/>
      <c r="BQ183" s="14"/>
      <c r="BR183" s="14"/>
      <c r="BS183" s="14"/>
      <c r="BT183" s="14"/>
      <c r="BU183" s="14"/>
    </row>
    <row r="184" spans="1:73" ht="13.5" customHeight="1" hidden="1" outlineLevel="1">
      <c r="A184" s="65"/>
      <c r="B184" s="60"/>
      <c r="C184" s="59" t="s">
        <v>100</v>
      </c>
      <c r="D184" s="59"/>
      <c r="E184" s="59"/>
      <c r="F184" s="59"/>
      <c r="G184" s="59"/>
      <c r="H184" s="59"/>
      <c r="I184" s="59"/>
      <c r="J184" s="59"/>
      <c r="K184" s="59"/>
      <c r="L184" s="59"/>
      <c r="M184" s="66"/>
      <c r="N184" s="66"/>
      <c r="O184" s="66"/>
      <c r="P184" s="72"/>
      <c r="Q184" s="66"/>
      <c r="R184" s="66"/>
      <c r="S184" s="66"/>
      <c r="T184" s="66"/>
      <c r="U184" s="65"/>
      <c r="V184" s="60"/>
      <c r="W184" s="60"/>
      <c r="X184" s="60"/>
      <c r="Y184" s="72"/>
      <c r="Z184" s="66"/>
      <c r="AA184" s="66"/>
      <c r="AB184" s="66"/>
      <c r="AC184" s="66"/>
      <c r="AD184" s="66"/>
      <c r="AE184" s="62"/>
      <c r="AF184" s="60"/>
      <c r="AG184" s="60"/>
      <c r="AH184" s="60"/>
      <c r="AI184" s="72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2"/>
      <c r="AU184" s="60"/>
      <c r="AV184" s="60"/>
      <c r="AW184" s="60"/>
      <c r="AX184" s="72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5"/>
      <c r="BJ184" s="60"/>
      <c r="BK184" s="60"/>
      <c r="BL184" s="60"/>
      <c r="BM184" s="72"/>
      <c r="BN184" s="14"/>
      <c r="BO184" s="14"/>
      <c r="BP184" s="14"/>
      <c r="BQ184" s="14"/>
      <c r="BR184" s="14"/>
      <c r="BS184" s="14"/>
      <c r="BT184" s="14"/>
      <c r="BU184" s="14"/>
    </row>
    <row r="185" spans="1:73" ht="64.5" customHeight="1" hidden="1" outlineLevel="1">
      <c r="A185" s="65">
        <v>1</v>
      </c>
      <c r="B185" s="60"/>
      <c r="C185" s="59" t="s">
        <v>110</v>
      </c>
      <c r="D185" s="59"/>
      <c r="E185" s="59"/>
      <c r="F185" s="59"/>
      <c r="G185" s="59"/>
      <c r="H185" s="59"/>
      <c r="I185" s="59"/>
      <c r="J185" s="59"/>
      <c r="K185" s="59"/>
      <c r="L185" s="59"/>
      <c r="M185" s="66" t="s">
        <v>120</v>
      </c>
      <c r="N185" s="66"/>
      <c r="O185" s="66"/>
      <c r="P185" s="72" t="s">
        <v>123</v>
      </c>
      <c r="Q185" s="66"/>
      <c r="R185" s="66"/>
      <c r="S185" s="66"/>
      <c r="T185" s="66"/>
      <c r="U185" s="65"/>
      <c r="V185" s="60"/>
      <c r="W185" s="60"/>
      <c r="X185" s="60"/>
      <c r="Y185" s="72"/>
      <c r="Z185" s="66">
        <f>ROUND(4251.6/2940*100,0)</f>
        <v>145</v>
      </c>
      <c r="AA185" s="66"/>
      <c r="AB185" s="66"/>
      <c r="AC185" s="66"/>
      <c r="AD185" s="66"/>
      <c r="AE185" s="62">
        <f t="shared" si="10"/>
        <v>145</v>
      </c>
      <c r="AF185" s="60"/>
      <c r="AG185" s="60"/>
      <c r="AH185" s="60"/>
      <c r="AI185" s="72"/>
      <c r="AJ185" s="66"/>
      <c r="AK185" s="66"/>
      <c r="AL185" s="66"/>
      <c r="AM185" s="66"/>
      <c r="AN185" s="66"/>
      <c r="AO185" s="141">
        <f>AO177/Z177*100</f>
        <v>89.48235294117647</v>
      </c>
      <c r="AP185" s="142"/>
      <c r="AQ185" s="142"/>
      <c r="AR185" s="142"/>
      <c r="AS185" s="143"/>
      <c r="AT185" s="62">
        <f>AJ185+AO185</f>
        <v>89.48235294117647</v>
      </c>
      <c r="AU185" s="60"/>
      <c r="AV185" s="60"/>
      <c r="AW185" s="60"/>
      <c r="AX185" s="72"/>
      <c r="AY185" s="66"/>
      <c r="AZ185" s="66"/>
      <c r="BA185" s="66"/>
      <c r="BB185" s="66"/>
      <c r="BC185" s="66"/>
      <c r="BD185" s="141"/>
      <c r="BE185" s="142"/>
      <c r="BF185" s="142"/>
      <c r="BG185" s="142"/>
      <c r="BH185" s="143"/>
      <c r="BI185" s="141">
        <f>AY185+BD185</f>
        <v>0</v>
      </c>
      <c r="BJ185" s="142"/>
      <c r="BK185" s="142"/>
      <c r="BL185" s="142"/>
      <c r="BM185" s="143"/>
      <c r="BN185" s="14"/>
      <c r="BO185" s="14"/>
      <c r="BP185" s="14"/>
      <c r="BQ185" s="14"/>
      <c r="BR185" s="14"/>
      <c r="BS185" s="14"/>
      <c r="BT185" s="14"/>
      <c r="BU185" s="14"/>
    </row>
    <row r="186" spans="1:73" ht="41.25" customHeight="1" hidden="1" outlineLevel="1">
      <c r="A186" s="65">
        <v>2</v>
      </c>
      <c r="B186" s="60"/>
      <c r="C186" s="59" t="s">
        <v>177</v>
      </c>
      <c r="D186" s="59"/>
      <c r="E186" s="59"/>
      <c r="F186" s="59"/>
      <c r="G186" s="59"/>
      <c r="H186" s="59"/>
      <c r="I186" s="59"/>
      <c r="J186" s="59"/>
      <c r="K186" s="59"/>
      <c r="L186" s="59"/>
      <c r="M186" s="66" t="s">
        <v>120</v>
      </c>
      <c r="N186" s="66"/>
      <c r="O186" s="66"/>
      <c r="P186" s="72" t="s">
        <v>123</v>
      </c>
      <c r="Q186" s="66"/>
      <c r="R186" s="66"/>
      <c r="S186" s="66"/>
      <c r="T186" s="66"/>
      <c r="U186" s="65"/>
      <c r="V186" s="60"/>
      <c r="W186" s="60"/>
      <c r="X186" s="60"/>
      <c r="Y186" s="72"/>
      <c r="Z186" s="66">
        <v>100</v>
      </c>
      <c r="AA186" s="66"/>
      <c r="AB186" s="66"/>
      <c r="AC186" s="66"/>
      <c r="AD186" s="66"/>
      <c r="AE186" s="62">
        <f>U186+Z186</f>
        <v>100</v>
      </c>
      <c r="AF186" s="60"/>
      <c r="AG186" s="60"/>
      <c r="AH186" s="60"/>
      <c r="AI186" s="72"/>
      <c r="AJ186" s="66"/>
      <c r="AK186" s="66"/>
      <c r="AL186" s="66"/>
      <c r="AM186" s="66"/>
      <c r="AN186" s="66"/>
      <c r="AO186" s="66">
        <v>100</v>
      </c>
      <c r="AP186" s="66"/>
      <c r="AQ186" s="66"/>
      <c r="AR186" s="66"/>
      <c r="AS186" s="66"/>
      <c r="AT186" s="62">
        <f>AJ186+AO186</f>
        <v>100</v>
      </c>
      <c r="AU186" s="60"/>
      <c r="AV186" s="60"/>
      <c r="AW186" s="60"/>
      <c r="AX186" s="72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5">
        <f>BD186</f>
        <v>0</v>
      </c>
      <c r="BJ186" s="60"/>
      <c r="BK186" s="60"/>
      <c r="BL186" s="60"/>
      <c r="BM186" s="72"/>
      <c r="BN186" s="14"/>
      <c r="BO186" s="14"/>
      <c r="BP186" s="14"/>
      <c r="BQ186" s="14"/>
      <c r="BR186" s="14"/>
      <c r="BS186" s="14"/>
      <c r="BT186" s="14"/>
      <c r="BU186" s="14"/>
    </row>
    <row r="187" spans="1:73" ht="64.5" customHeight="1" hidden="1" outlineLevel="1">
      <c r="A187" s="65">
        <v>3</v>
      </c>
      <c r="B187" s="60"/>
      <c r="C187" s="59" t="s">
        <v>175</v>
      </c>
      <c r="D187" s="59"/>
      <c r="E187" s="59"/>
      <c r="F187" s="59"/>
      <c r="G187" s="59"/>
      <c r="H187" s="59"/>
      <c r="I187" s="59"/>
      <c r="J187" s="59"/>
      <c r="K187" s="59"/>
      <c r="L187" s="59"/>
      <c r="M187" s="66" t="s">
        <v>120</v>
      </c>
      <c r="N187" s="66"/>
      <c r="O187" s="66"/>
      <c r="P187" s="72" t="s">
        <v>123</v>
      </c>
      <c r="Q187" s="66"/>
      <c r="R187" s="66"/>
      <c r="S187" s="66"/>
      <c r="T187" s="66"/>
      <c r="U187" s="65"/>
      <c r="V187" s="60"/>
      <c r="W187" s="60"/>
      <c r="X187" s="60"/>
      <c r="Y187" s="72"/>
      <c r="Z187" s="66"/>
      <c r="AA187" s="66"/>
      <c r="AB187" s="66"/>
      <c r="AC187" s="66"/>
      <c r="AD187" s="66"/>
      <c r="AE187" s="62"/>
      <c r="AF187" s="60"/>
      <c r="AG187" s="60"/>
      <c r="AH187" s="60"/>
      <c r="AI187" s="72"/>
      <c r="AJ187" s="66"/>
      <c r="AK187" s="66"/>
      <c r="AL187" s="66"/>
      <c r="AM187" s="66"/>
      <c r="AN187" s="66"/>
      <c r="AO187" s="141">
        <v>100</v>
      </c>
      <c r="AP187" s="142"/>
      <c r="AQ187" s="142"/>
      <c r="AR187" s="142"/>
      <c r="AS187" s="143"/>
      <c r="AT187" s="62">
        <f>AJ187+AO187</f>
        <v>100</v>
      </c>
      <c r="AU187" s="60"/>
      <c r="AV187" s="60"/>
      <c r="AW187" s="60"/>
      <c r="AX187" s="72"/>
      <c r="AY187" s="66"/>
      <c r="AZ187" s="66"/>
      <c r="BA187" s="66"/>
      <c r="BB187" s="66"/>
      <c r="BC187" s="66"/>
      <c r="BD187" s="141"/>
      <c r="BE187" s="142"/>
      <c r="BF187" s="142"/>
      <c r="BG187" s="142"/>
      <c r="BH187" s="143"/>
      <c r="BI187" s="141">
        <f>AY187+BD187</f>
        <v>0</v>
      </c>
      <c r="BJ187" s="142"/>
      <c r="BK187" s="142"/>
      <c r="BL187" s="142"/>
      <c r="BM187" s="143"/>
      <c r="BN187" s="14"/>
      <c r="BO187" s="14"/>
      <c r="BP187" s="14"/>
      <c r="BQ187" s="14"/>
      <c r="BR187" s="14"/>
      <c r="BS187" s="14"/>
      <c r="BT187" s="14"/>
      <c r="BU187" s="14"/>
    </row>
    <row r="188" spans="1:73" ht="8.25" customHeight="1" collapsed="1">
      <c r="A188" s="38"/>
      <c r="B188" s="38"/>
      <c r="C188" s="39"/>
      <c r="D188" s="39"/>
      <c r="E188" s="39"/>
      <c r="F188" s="39"/>
      <c r="G188" s="39"/>
      <c r="H188" s="39"/>
      <c r="I188" s="39"/>
      <c r="J188" s="39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14"/>
      <c r="BO188" s="14"/>
      <c r="BP188" s="14"/>
      <c r="BQ188" s="14"/>
      <c r="BR188" s="14"/>
      <c r="BS188" s="14"/>
      <c r="BT188" s="14"/>
      <c r="BU188" s="14"/>
    </row>
    <row r="189" spans="1:73" ht="13.5" customHeight="1">
      <c r="A189" s="159" t="s">
        <v>195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5"/>
      <c r="BN189" s="5"/>
      <c r="BO189" s="5"/>
      <c r="BP189" s="5"/>
      <c r="BQ189" s="5"/>
      <c r="BR189" s="5"/>
      <c r="BS189" s="5"/>
      <c r="BT189" s="5"/>
      <c r="BU189" s="5"/>
    </row>
    <row r="190" spans="1:73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170" t="s">
        <v>5</v>
      </c>
      <c r="AX190" s="170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5"/>
      <c r="BN190" s="5"/>
      <c r="BO190" s="5"/>
      <c r="BP190" s="5"/>
      <c r="BQ190" s="5"/>
      <c r="BR190" s="5"/>
      <c r="BS190" s="5"/>
      <c r="BT190" s="5"/>
      <c r="BU190" s="5"/>
    </row>
    <row r="191" spans="1:60" ht="13.5" customHeight="1">
      <c r="A191" s="160" t="s">
        <v>22</v>
      </c>
      <c r="B191" s="106"/>
      <c r="C191" s="66" t="s">
        <v>24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 t="s">
        <v>25</v>
      </c>
      <c r="N191" s="66"/>
      <c r="O191" s="66"/>
      <c r="P191" s="160" t="s">
        <v>26</v>
      </c>
      <c r="Q191" s="106"/>
      <c r="R191" s="106"/>
      <c r="S191" s="106"/>
      <c r="T191" s="107"/>
      <c r="U191" s="65" t="s">
        <v>132</v>
      </c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72"/>
      <c r="AJ191" s="65" t="s">
        <v>187</v>
      </c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72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ht="28.5" customHeight="1">
      <c r="A192" s="161"/>
      <c r="B192" s="108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161"/>
      <c r="Q192" s="108"/>
      <c r="R192" s="108"/>
      <c r="S192" s="108"/>
      <c r="T192" s="109"/>
      <c r="U192" s="65" t="s">
        <v>8</v>
      </c>
      <c r="V192" s="60"/>
      <c r="W192" s="60"/>
      <c r="X192" s="60"/>
      <c r="Y192" s="72"/>
      <c r="Z192" s="65" t="s">
        <v>9</v>
      </c>
      <c r="AA192" s="60"/>
      <c r="AB192" s="60"/>
      <c r="AC192" s="60"/>
      <c r="AD192" s="72"/>
      <c r="AE192" s="103" t="s">
        <v>27</v>
      </c>
      <c r="AF192" s="104"/>
      <c r="AG192" s="104"/>
      <c r="AH192" s="104"/>
      <c r="AI192" s="105"/>
      <c r="AJ192" s="66" t="s">
        <v>8</v>
      </c>
      <c r="AK192" s="66"/>
      <c r="AL192" s="66"/>
      <c r="AM192" s="66"/>
      <c r="AN192" s="66"/>
      <c r="AO192" s="66" t="s">
        <v>9</v>
      </c>
      <c r="AP192" s="66"/>
      <c r="AQ192" s="66"/>
      <c r="AR192" s="66"/>
      <c r="AS192" s="66"/>
      <c r="AT192" s="103" t="s">
        <v>28</v>
      </c>
      <c r="AU192" s="104"/>
      <c r="AV192" s="104"/>
      <c r="AW192" s="104"/>
      <c r="AX192" s="10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ht="11.25" customHeight="1">
      <c r="A193" s="65">
        <v>1</v>
      </c>
      <c r="B193" s="60"/>
      <c r="C193" s="66">
        <v>2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>
        <v>3</v>
      </c>
      <c r="N193" s="66"/>
      <c r="O193" s="66"/>
      <c r="P193" s="66">
        <v>4</v>
      </c>
      <c r="Q193" s="66"/>
      <c r="R193" s="66"/>
      <c r="S193" s="66"/>
      <c r="T193" s="66"/>
      <c r="U193" s="65">
        <v>5</v>
      </c>
      <c r="V193" s="60"/>
      <c r="W193" s="60"/>
      <c r="X193" s="60"/>
      <c r="Y193" s="72"/>
      <c r="Z193" s="65">
        <v>6</v>
      </c>
      <c r="AA193" s="60"/>
      <c r="AB193" s="60"/>
      <c r="AC193" s="60"/>
      <c r="AD193" s="72"/>
      <c r="AE193" s="65">
        <v>7</v>
      </c>
      <c r="AF193" s="60"/>
      <c r="AG193" s="60"/>
      <c r="AH193" s="60"/>
      <c r="AI193" s="72"/>
      <c r="AJ193" s="66">
        <v>8</v>
      </c>
      <c r="AK193" s="66"/>
      <c r="AL193" s="66"/>
      <c r="AM193" s="66"/>
      <c r="AN193" s="66"/>
      <c r="AO193" s="66">
        <v>9</v>
      </c>
      <c r="AP193" s="66"/>
      <c r="AQ193" s="66"/>
      <c r="AR193" s="66"/>
      <c r="AS193" s="66"/>
      <c r="AT193" s="65">
        <v>10</v>
      </c>
      <c r="AU193" s="60"/>
      <c r="AV193" s="60"/>
      <c r="AW193" s="60"/>
      <c r="AX193" s="72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ht="15" customHeight="1" hidden="1" outlineLevel="1">
      <c r="A194" s="121">
        <f>A126</f>
        <v>1</v>
      </c>
      <c r="B194" s="122"/>
      <c r="C194" s="123" t="str">
        <f aca="true" t="shared" si="11" ref="C194:C228">C126</f>
        <v>Утримання та розвиток автомобільних доріг та дорожньої інфраструктури за рахунок коштів місцевого бюджету</v>
      </c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ht="15" customHeight="1" hidden="1" outlineLevel="1">
      <c r="A195" s="136">
        <f>A127</f>
        <v>1</v>
      </c>
      <c r="B195" s="137"/>
      <c r="C195" s="144" t="str">
        <f t="shared" si="11"/>
        <v>Забезпечення утримання об'єктів транспортної інфраструктури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6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ht="13.5" customHeight="1" hidden="1" outlineLevel="2">
      <c r="A196" s="65"/>
      <c r="B196" s="60"/>
      <c r="C196" s="59" t="str">
        <f t="shared" si="11"/>
        <v>Затрат</v>
      </c>
      <c r="D196" s="59"/>
      <c r="E196" s="59"/>
      <c r="F196" s="59"/>
      <c r="G196" s="59"/>
      <c r="H196" s="59"/>
      <c r="I196" s="59"/>
      <c r="J196" s="59"/>
      <c r="K196" s="59"/>
      <c r="L196" s="59"/>
      <c r="M196" s="66"/>
      <c r="N196" s="66"/>
      <c r="O196" s="66"/>
      <c r="P196" s="66"/>
      <c r="Q196" s="66"/>
      <c r="R196" s="66"/>
      <c r="S196" s="66"/>
      <c r="T196" s="66"/>
      <c r="U196" s="65"/>
      <c r="V196" s="60"/>
      <c r="W196" s="60"/>
      <c r="X196" s="60"/>
      <c r="Y196" s="72"/>
      <c r="Z196" s="65"/>
      <c r="AA196" s="60"/>
      <c r="AB196" s="60"/>
      <c r="AC196" s="60"/>
      <c r="AD196" s="72"/>
      <c r="AE196" s="65"/>
      <c r="AF196" s="60"/>
      <c r="AG196" s="60"/>
      <c r="AH196" s="60"/>
      <c r="AI196" s="72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5"/>
      <c r="AU196" s="60"/>
      <c r="AV196" s="60"/>
      <c r="AW196" s="60"/>
      <c r="AX196" s="72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</row>
    <row r="197" spans="1:60" ht="26.25" customHeight="1" hidden="1" outlineLevel="2">
      <c r="A197" s="65">
        <f aca="true" t="shared" si="12" ref="A197:A203">A129</f>
        <v>1</v>
      </c>
      <c r="B197" s="60"/>
      <c r="C197" s="59" t="str">
        <f t="shared" si="11"/>
        <v>обсяг видатків в т.ч.</v>
      </c>
      <c r="D197" s="59"/>
      <c r="E197" s="59"/>
      <c r="F197" s="59"/>
      <c r="G197" s="59"/>
      <c r="H197" s="59"/>
      <c r="I197" s="59"/>
      <c r="J197" s="59"/>
      <c r="K197" s="59"/>
      <c r="L197" s="59"/>
      <c r="M197" s="66" t="str">
        <f aca="true" t="shared" si="13" ref="M197:M203">M129</f>
        <v>грн.</v>
      </c>
      <c r="N197" s="66"/>
      <c r="O197" s="66"/>
      <c r="P197" s="66" t="str">
        <f aca="true" t="shared" si="14" ref="P197:P203">P129</f>
        <v>рішення міської ради</v>
      </c>
      <c r="Q197" s="66"/>
      <c r="R197" s="66"/>
      <c r="S197" s="66"/>
      <c r="T197" s="66"/>
      <c r="U197" s="62">
        <f>U198+U199+U200+U201+U202+U203</f>
        <v>3269007</v>
      </c>
      <c r="V197" s="63"/>
      <c r="W197" s="63"/>
      <c r="X197" s="63"/>
      <c r="Y197" s="64"/>
      <c r="Z197" s="62"/>
      <c r="AA197" s="63"/>
      <c r="AB197" s="63"/>
      <c r="AC197" s="63"/>
      <c r="AD197" s="64"/>
      <c r="AE197" s="62">
        <f aca="true" t="shared" si="15" ref="AE197:AE203">U197+Z197</f>
        <v>3269007</v>
      </c>
      <c r="AF197" s="63"/>
      <c r="AG197" s="63"/>
      <c r="AH197" s="63"/>
      <c r="AI197" s="64"/>
      <c r="AJ197" s="61">
        <f>AJ198+AJ199+AJ200+AJ201+AJ202+AJ203</f>
        <v>3436185</v>
      </c>
      <c r="AK197" s="61"/>
      <c r="AL197" s="61"/>
      <c r="AM197" s="61"/>
      <c r="AN197" s="61"/>
      <c r="AO197" s="61"/>
      <c r="AP197" s="61"/>
      <c r="AQ197" s="61"/>
      <c r="AR197" s="61"/>
      <c r="AS197" s="61"/>
      <c r="AT197" s="62">
        <f aca="true" t="shared" si="16" ref="AT197:AT203">AJ197+AO197</f>
        <v>3436185</v>
      </c>
      <c r="AU197" s="63"/>
      <c r="AV197" s="63"/>
      <c r="AW197" s="63"/>
      <c r="AX197" s="64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</row>
    <row r="198" spans="1:60" ht="25.5" customHeight="1" hidden="1" outlineLevel="2">
      <c r="A198" s="65">
        <f t="shared" si="12"/>
        <v>2</v>
      </c>
      <c r="B198" s="60"/>
      <c r="C198" s="59" t="str">
        <f t="shared" si="11"/>
        <v>утримання автодоріг</v>
      </c>
      <c r="D198" s="59"/>
      <c r="E198" s="59"/>
      <c r="F198" s="59"/>
      <c r="G198" s="59"/>
      <c r="H198" s="59"/>
      <c r="I198" s="59"/>
      <c r="J198" s="59"/>
      <c r="K198" s="59"/>
      <c r="L198" s="59"/>
      <c r="M198" s="66" t="str">
        <f t="shared" si="13"/>
        <v>грн.</v>
      </c>
      <c r="N198" s="66"/>
      <c r="O198" s="66"/>
      <c r="P198" s="66" t="str">
        <f t="shared" si="14"/>
        <v>рішення міської ради</v>
      </c>
      <c r="Q198" s="66"/>
      <c r="R198" s="66"/>
      <c r="S198" s="66"/>
      <c r="T198" s="66"/>
      <c r="U198" s="62">
        <f>ROUND(BI130*1.053,0)</f>
        <v>2791724</v>
      </c>
      <c r="V198" s="63"/>
      <c r="W198" s="63"/>
      <c r="X198" s="63"/>
      <c r="Y198" s="64"/>
      <c r="Z198" s="62"/>
      <c r="AA198" s="63"/>
      <c r="AB198" s="63"/>
      <c r="AC198" s="63"/>
      <c r="AD198" s="64"/>
      <c r="AE198" s="62">
        <f t="shared" si="15"/>
        <v>2791724</v>
      </c>
      <c r="AF198" s="63"/>
      <c r="AG198" s="63"/>
      <c r="AH198" s="63"/>
      <c r="AI198" s="64"/>
      <c r="AJ198" s="61">
        <f>ROUND(U198*1.051,0)</f>
        <v>2934102</v>
      </c>
      <c r="AK198" s="61"/>
      <c r="AL198" s="61"/>
      <c r="AM198" s="61"/>
      <c r="AN198" s="61"/>
      <c r="AO198" s="61"/>
      <c r="AP198" s="61"/>
      <c r="AQ198" s="61"/>
      <c r="AR198" s="61"/>
      <c r="AS198" s="61"/>
      <c r="AT198" s="62">
        <f t="shared" si="16"/>
        <v>2934102</v>
      </c>
      <c r="AU198" s="63"/>
      <c r="AV198" s="63"/>
      <c r="AW198" s="63"/>
      <c r="AX198" s="64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</row>
    <row r="199" spans="1:60" ht="27" customHeight="1" hidden="1" outlineLevel="2">
      <c r="A199" s="65">
        <f t="shared" si="12"/>
        <v>3</v>
      </c>
      <c r="B199" s="60"/>
      <c r="C199" s="59" t="str">
        <f t="shared" si="11"/>
        <v>утримання світлофорних об'єктів</v>
      </c>
      <c r="D199" s="59"/>
      <c r="E199" s="59"/>
      <c r="F199" s="59"/>
      <c r="G199" s="59"/>
      <c r="H199" s="59"/>
      <c r="I199" s="59"/>
      <c r="J199" s="59"/>
      <c r="K199" s="59"/>
      <c r="L199" s="59"/>
      <c r="M199" s="66" t="str">
        <f t="shared" si="13"/>
        <v>грн.</v>
      </c>
      <c r="N199" s="66"/>
      <c r="O199" s="66"/>
      <c r="P199" s="66" t="str">
        <f t="shared" si="14"/>
        <v>рішення міської ради</v>
      </c>
      <c r="Q199" s="66"/>
      <c r="R199" s="66"/>
      <c r="S199" s="66"/>
      <c r="T199" s="66"/>
      <c r="U199" s="62">
        <f>ROUND(BI131*1.053,0)</f>
        <v>326136</v>
      </c>
      <c r="V199" s="63"/>
      <c r="W199" s="63"/>
      <c r="X199" s="63"/>
      <c r="Y199" s="64"/>
      <c r="Z199" s="62"/>
      <c r="AA199" s="63"/>
      <c r="AB199" s="63"/>
      <c r="AC199" s="63"/>
      <c r="AD199" s="64"/>
      <c r="AE199" s="62">
        <f t="shared" si="15"/>
        <v>326136</v>
      </c>
      <c r="AF199" s="63"/>
      <c r="AG199" s="63"/>
      <c r="AH199" s="63"/>
      <c r="AI199" s="64"/>
      <c r="AJ199" s="61">
        <f>ROUND(U199*1.051,0)</f>
        <v>342769</v>
      </c>
      <c r="AK199" s="61"/>
      <c r="AL199" s="61"/>
      <c r="AM199" s="61"/>
      <c r="AN199" s="61"/>
      <c r="AO199" s="61"/>
      <c r="AP199" s="61"/>
      <c r="AQ199" s="61"/>
      <c r="AR199" s="61"/>
      <c r="AS199" s="61"/>
      <c r="AT199" s="62">
        <f t="shared" si="16"/>
        <v>342769</v>
      </c>
      <c r="AU199" s="63"/>
      <c r="AV199" s="63"/>
      <c r="AW199" s="63"/>
      <c r="AX199" s="6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</row>
    <row r="200" spans="1:60" ht="27.75" customHeight="1" hidden="1" outlineLevel="2">
      <c r="A200" s="65">
        <f t="shared" si="12"/>
        <v>4</v>
      </c>
      <c r="B200" s="60"/>
      <c r="C200" s="59" t="str">
        <f t="shared" si="11"/>
        <v>енергопостачання світлофорних об'єктів</v>
      </c>
      <c r="D200" s="59"/>
      <c r="E200" s="59"/>
      <c r="F200" s="59"/>
      <c r="G200" s="59"/>
      <c r="H200" s="59"/>
      <c r="I200" s="59"/>
      <c r="J200" s="59"/>
      <c r="K200" s="59"/>
      <c r="L200" s="59"/>
      <c r="M200" s="66" t="str">
        <f t="shared" si="13"/>
        <v>грн.</v>
      </c>
      <c r="N200" s="66"/>
      <c r="O200" s="66"/>
      <c r="P200" s="66" t="str">
        <f t="shared" si="14"/>
        <v>рішення міської ради</v>
      </c>
      <c r="Q200" s="66"/>
      <c r="R200" s="66"/>
      <c r="S200" s="66"/>
      <c r="T200" s="66"/>
      <c r="U200" s="62">
        <f>ROUND(BI132*1.08,0)</f>
        <v>45847</v>
      </c>
      <c r="V200" s="63"/>
      <c r="W200" s="63"/>
      <c r="X200" s="63"/>
      <c r="Y200" s="64"/>
      <c r="Z200" s="62"/>
      <c r="AA200" s="63"/>
      <c r="AB200" s="63"/>
      <c r="AC200" s="63"/>
      <c r="AD200" s="64"/>
      <c r="AE200" s="62">
        <f t="shared" si="15"/>
        <v>45847</v>
      </c>
      <c r="AF200" s="63"/>
      <c r="AG200" s="63"/>
      <c r="AH200" s="63"/>
      <c r="AI200" s="64"/>
      <c r="AJ200" s="61">
        <f>ROUND(U200*1.061,0)</f>
        <v>48644</v>
      </c>
      <c r="AK200" s="61"/>
      <c r="AL200" s="61"/>
      <c r="AM200" s="61"/>
      <c r="AN200" s="61"/>
      <c r="AO200" s="61"/>
      <c r="AP200" s="61"/>
      <c r="AQ200" s="61"/>
      <c r="AR200" s="61"/>
      <c r="AS200" s="61"/>
      <c r="AT200" s="62">
        <f t="shared" si="16"/>
        <v>48644</v>
      </c>
      <c r="AU200" s="63"/>
      <c r="AV200" s="63"/>
      <c r="AW200" s="63"/>
      <c r="AX200" s="64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</row>
    <row r="201" spans="1:60" ht="29.25" customHeight="1" hidden="1" outlineLevel="2">
      <c r="A201" s="65">
        <f t="shared" si="12"/>
        <v>5</v>
      </c>
      <c r="B201" s="60"/>
      <c r="C201" s="59" t="str">
        <f t="shared" si="11"/>
        <v>нанесення дорожньої розмітки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66" t="str">
        <f t="shared" si="13"/>
        <v>грн.</v>
      </c>
      <c r="N201" s="66"/>
      <c r="O201" s="66"/>
      <c r="P201" s="66" t="str">
        <f t="shared" si="14"/>
        <v>рішення міської ради</v>
      </c>
      <c r="Q201" s="66"/>
      <c r="R201" s="66"/>
      <c r="S201" s="66"/>
      <c r="T201" s="66"/>
      <c r="U201" s="62">
        <f>ROUND(BI133*1.053,0)</f>
        <v>105300</v>
      </c>
      <c r="V201" s="63"/>
      <c r="W201" s="63"/>
      <c r="X201" s="63"/>
      <c r="Y201" s="64"/>
      <c r="Z201" s="62"/>
      <c r="AA201" s="63"/>
      <c r="AB201" s="63"/>
      <c r="AC201" s="63"/>
      <c r="AD201" s="64"/>
      <c r="AE201" s="62">
        <f t="shared" si="15"/>
        <v>105300</v>
      </c>
      <c r="AF201" s="63"/>
      <c r="AG201" s="63"/>
      <c r="AH201" s="63"/>
      <c r="AI201" s="64"/>
      <c r="AJ201" s="61">
        <f>ROUND(U201*1.051,0)</f>
        <v>110670</v>
      </c>
      <c r="AK201" s="61"/>
      <c r="AL201" s="61"/>
      <c r="AM201" s="61"/>
      <c r="AN201" s="61"/>
      <c r="AO201" s="61"/>
      <c r="AP201" s="61"/>
      <c r="AQ201" s="61"/>
      <c r="AR201" s="61"/>
      <c r="AS201" s="61"/>
      <c r="AT201" s="62">
        <f t="shared" si="16"/>
        <v>110670</v>
      </c>
      <c r="AU201" s="63"/>
      <c r="AV201" s="63"/>
      <c r="AW201" s="63"/>
      <c r="AX201" s="6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</row>
    <row r="202" spans="1:60" ht="29.25" customHeight="1" hidden="1" outlineLevel="2">
      <c r="A202" s="65">
        <f t="shared" si="12"/>
        <v>6</v>
      </c>
      <c r="B202" s="60"/>
      <c r="C202" s="59" t="str">
        <f t="shared" si="11"/>
        <v>технічна паспортизація і інвентаризація автодоріг</v>
      </c>
      <c r="D202" s="59"/>
      <c r="E202" s="59"/>
      <c r="F202" s="59"/>
      <c r="G202" s="59"/>
      <c r="H202" s="59"/>
      <c r="I202" s="59"/>
      <c r="J202" s="59"/>
      <c r="K202" s="59"/>
      <c r="L202" s="59"/>
      <c r="M202" s="66" t="str">
        <f t="shared" si="13"/>
        <v>грн.</v>
      </c>
      <c r="N202" s="66"/>
      <c r="O202" s="66"/>
      <c r="P202" s="66" t="str">
        <f t="shared" si="14"/>
        <v>рішення міської ради</v>
      </c>
      <c r="Q202" s="66"/>
      <c r="R202" s="66"/>
      <c r="S202" s="66"/>
      <c r="T202" s="66"/>
      <c r="U202" s="62">
        <f>ROUND(BI134*1.05,0)</f>
        <v>0</v>
      </c>
      <c r="V202" s="63"/>
      <c r="W202" s="63"/>
      <c r="X202" s="63"/>
      <c r="Y202" s="64"/>
      <c r="Z202" s="62"/>
      <c r="AA202" s="63"/>
      <c r="AB202" s="63"/>
      <c r="AC202" s="63"/>
      <c r="AD202" s="64"/>
      <c r="AE202" s="62">
        <f t="shared" si="15"/>
        <v>0</v>
      </c>
      <c r="AF202" s="63"/>
      <c r="AG202" s="63"/>
      <c r="AH202" s="63"/>
      <c r="AI202" s="64"/>
      <c r="AJ202" s="61">
        <f>ROUND(U202*1.048,0)</f>
        <v>0</v>
      </c>
      <c r="AK202" s="61"/>
      <c r="AL202" s="61"/>
      <c r="AM202" s="61"/>
      <c r="AN202" s="61"/>
      <c r="AO202" s="61"/>
      <c r="AP202" s="61"/>
      <c r="AQ202" s="61"/>
      <c r="AR202" s="61"/>
      <c r="AS202" s="61"/>
      <c r="AT202" s="62">
        <f t="shared" si="16"/>
        <v>0</v>
      </c>
      <c r="AU202" s="63"/>
      <c r="AV202" s="63"/>
      <c r="AW202" s="63"/>
      <c r="AX202" s="6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</row>
    <row r="203" spans="1:60" ht="27" customHeight="1" hidden="1" outlineLevel="2">
      <c r="A203" s="65">
        <f t="shared" si="12"/>
        <v>7</v>
      </c>
      <c r="B203" s="60"/>
      <c r="C203" s="59" t="str">
        <f t="shared" si="11"/>
        <v>встановлення дорожніх знаків</v>
      </c>
      <c r="D203" s="59"/>
      <c r="E203" s="59"/>
      <c r="F203" s="59"/>
      <c r="G203" s="59"/>
      <c r="H203" s="59"/>
      <c r="I203" s="59"/>
      <c r="J203" s="59"/>
      <c r="K203" s="59"/>
      <c r="L203" s="59"/>
      <c r="M203" s="66" t="str">
        <f t="shared" si="13"/>
        <v>грн.</v>
      </c>
      <c r="N203" s="66"/>
      <c r="O203" s="66"/>
      <c r="P203" s="66" t="str">
        <f t="shared" si="14"/>
        <v>рішення міської ради</v>
      </c>
      <c r="Q203" s="66"/>
      <c r="R203" s="66"/>
      <c r="S203" s="66"/>
      <c r="T203" s="66"/>
      <c r="U203" s="62">
        <f>ROUND(BI135*1.05,0)</f>
        <v>0</v>
      </c>
      <c r="V203" s="63"/>
      <c r="W203" s="63"/>
      <c r="X203" s="63"/>
      <c r="Y203" s="64"/>
      <c r="Z203" s="62"/>
      <c r="AA203" s="63"/>
      <c r="AB203" s="63"/>
      <c r="AC203" s="63"/>
      <c r="AD203" s="64"/>
      <c r="AE203" s="62">
        <f t="shared" si="15"/>
        <v>0</v>
      </c>
      <c r="AF203" s="63"/>
      <c r="AG203" s="63"/>
      <c r="AH203" s="63"/>
      <c r="AI203" s="64"/>
      <c r="AJ203" s="61">
        <f>ROUND(U203*1.048,0)</f>
        <v>0</v>
      </c>
      <c r="AK203" s="61"/>
      <c r="AL203" s="61"/>
      <c r="AM203" s="61"/>
      <c r="AN203" s="61"/>
      <c r="AO203" s="61"/>
      <c r="AP203" s="61"/>
      <c r="AQ203" s="61"/>
      <c r="AR203" s="61"/>
      <c r="AS203" s="61"/>
      <c r="AT203" s="62">
        <f t="shared" si="16"/>
        <v>0</v>
      </c>
      <c r="AU203" s="63"/>
      <c r="AV203" s="63"/>
      <c r="AW203" s="63"/>
      <c r="AX203" s="6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</row>
    <row r="204" spans="1:60" ht="13.5" customHeight="1" hidden="1" outlineLevel="1" collapsed="1">
      <c r="A204" s="65"/>
      <c r="B204" s="60"/>
      <c r="C204" s="59" t="str">
        <f t="shared" si="11"/>
        <v>Продукту</v>
      </c>
      <c r="D204" s="59"/>
      <c r="E204" s="59"/>
      <c r="F204" s="59"/>
      <c r="G204" s="59"/>
      <c r="H204" s="59"/>
      <c r="I204" s="59"/>
      <c r="J204" s="59"/>
      <c r="K204" s="59"/>
      <c r="L204" s="59"/>
      <c r="M204" s="66"/>
      <c r="N204" s="66"/>
      <c r="O204" s="66"/>
      <c r="P204" s="66"/>
      <c r="Q204" s="66"/>
      <c r="R204" s="66"/>
      <c r="S204" s="66"/>
      <c r="T204" s="66"/>
      <c r="U204" s="65"/>
      <c r="V204" s="60"/>
      <c r="W204" s="60"/>
      <c r="X204" s="60"/>
      <c r="Y204" s="72"/>
      <c r="Z204" s="65"/>
      <c r="AA204" s="60"/>
      <c r="AB204" s="60"/>
      <c r="AC204" s="60"/>
      <c r="AD204" s="72"/>
      <c r="AE204" s="65"/>
      <c r="AF204" s="60"/>
      <c r="AG204" s="60"/>
      <c r="AH204" s="60"/>
      <c r="AI204" s="72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5"/>
      <c r="AU204" s="60"/>
      <c r="AV204" s="60"/>
      <c r="AW204" s="60"/>
      <c r="AX204" s="72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ht="36.75" customHeight="1" hidden="1" outlineLevel="1">
      <c r="A205" s="65">
        <f>A137</f>
        <v>1</v>
      </c>
      <c r="B205" s="60"/>
      <c r="C205" s="59" t="str">
        <f t="shared" si="11"/>
        <v>кількість діючих світлофорних об'єктів, які  планується  утримувати</v>
      </c>
      <c r="D205" s="59"/>
      <c r="E205" s="59"/>
      <c r="F205" s="59"/>
      <c r="G205" s="59"/>
      <c r="H205" s="59"/>
      <c r="I205" s="59"/>
      <c r="J205" s="59"/>
      <c r="K205" s="59"/>
      <c r="L205" s="59"/>
      <c r="M205" s="66" t="str">
        <f aca="true" t="shared" si="17" ref="M205:M210">M137</f>
        <v>од.</v>
      </c>
      <c r="N205" s="66"/>
      <c r="O205" s="66"/>
      <c r="P205" s="66" t="str">
        <f aca="true" t="shared" si="18" ref="P205:P210">P137</f>
        <v>план робіт</v>
      </c>
      <c r="Q205" s="66"/>
      <c r="R205" s="66"/>
      <c r="S205" s="66"/>
      <c r="T205" s="66"/>
      <c r="U205" s="65">
        <f aca="true" t="shared" si="19" ref="U205:U210">BI137</f>
        <v>7</v>
      </c>
      <c r="V205" s="60"/>
      <c r="W205" s="60"/>
      <c r="X205" s="60"/>
      <c r="Y205" s="72"/>
      <c r="Z205" s="65"/>
      <c r="AA205" s="60"/>
      <c r="AB205" s="60"/>
      <c r="AC205" s="60"/>
      <c r="AD205" s="72"/>
      <c r="AE205" s="65">
        <f aca="true" t="shared" si="20" ref="AE205:AE210">U205+Z205</f>
        <v>7</v>
      </c>
      <c r="AF205" s="60"/>
      <c r="AG205" s="60"/>
      <c r="AH205" s="60"/>
      <c r="AI205" s="72"/>
      <c r="AJ205" s="66">
        <f aca="true" t="shared" si="21" ref="AJ205:AJ210">U205</f>
        <v>7</v>
      </c>
      <c r="AK205" s="66"/>
      <c r="AL205" s="66"/>
      <c r="AM205" s="66"/>
      <c r="AN205" s="66"/>
      <c r="AO205" s="66"/>
      <c r="AP205" s="66"/>
      <c r="AQ205" s="66"/>
      <c r="AR205" s="66"/>
      <c r="AS205" s="66"/>
      <c r="AT205" s="65">
        <f aca="true" t="shared" si="22" ref="AT205:AT210">AJ205+AO205</f>
        <v>7</v>
      </c>
      <c r="AU205" s="60"/>
      <c r="AV205" s="60"/>
      <c r="AW205" s="60"/>
      <c r="AX205" s="72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1:60" ht="36" customHeight="1" hidden="1" outlineLevel="1">
      <c r="A206" s="65">
        <f>A138</f>
        <v>2</v>
      </c>
      <c r="B206" s="60"/>
      <c r="C206" s="59" t="str">
        <f t="shared" si="11"/>
        <v>обсяг споживання електроенергії на світлофорні об'єкти в рік</v>
      </c>
      <c r="D206" s="59"/>
      <c r="E206" s="59"/>
      <c r="F206" s="59"/>
      <c r="G206" s="59"/>
      <c r="H206" s="59"/>
      <c r="I206" s="59"/>
      <c r="J206" s="59"/>
      <c r="K206" s="59"/>
      <c r="L206" s="59"/>
      <c r="M206" s="66" t="str">
        <f t="shared" si="17"/>
        <v>тис. кВт</v>
      </c>
      <c r="N206" s="66"/>
      <c r="O206" s="66"/>
      <c r="P206" s="66" t="str">
        <f t="shared" si="18"/>
        <v>розрахунок</v>
      </c>
      <c r="Q206" s="66"/>
      <c r="R206" s="66"/>
      <c r="S206" s="66"/>
      <c r="T206" s="66"/>
      <c r="U206" s="65">
        <f t="shared" si="19"/>
        <v>12</v>
      </c>
      <c r="V206" s="60"/>
      <c r="W206" s="60"/>
      <c r="X206" s="60"/>
      <c r="Y206" s="72"/>
      <c r="Z206" s="65"/>
      <c r="AA206" s="60"/>
      <c r="AB206" s="60"/>
      <c r="AC206" s="60"/>
      <c r="AD206" s="72"/>
      <c r="AE206" s="65">
        <f t="shared" si="20"/>
        <v>12</v>
      </c>
      <c r="AF206" s="60"/>
      <c r="AG206" s="60"/>
      <c r="AH206" s="60"/>
      <c r="AI206" s="72"/>
      <c r="AJ206" s="66">
        <f t="shared" si="21"/>
        <v>12</v>
      </c>
      <c r="AK206" s="66"/>
      <c r="AL206" s="66"/>
      <c r="AM206" s="66"/>
      <c r="AN206" s="66"/>
      <c r="AO206" s="66"/>
      <c r="AP206" s="66"/>
      <c r="AQ206" s="66"/>
      <c r="AR206" s="66"/>
      <c r="AS206" s="66"/>
      <c r="AT206" s="65">
        <f t="shared" si="22"/>
        <v>12</v>
      </c>
      <c r="AU206" s="60"/>
      <c r="AV206" s="60"/>
      <c r="AW206" s="60"/>
      <c r="AX206" s="72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60" ht="17.25" customHeight="1" hidden="1" outlineLevel="1">
      <c r="A207" s="65">
        <f>A139</f>
        <v>3</v>
      </c>
      <c r="B207" s="60"/>
      <c r="C207" s="59" t="str">
        <f t="shared" si="11"/>
        <v>протяжність утримання доріг</v>
      </c>
      <c r="D207" s="59"/>
      <c r="E207" s="59"/>
      <c r="F207" s="59"/>
      <c r="G207" s="59"/>
      <c r="H207" s="59"/>
      <c r="I207" s="59"/>
      <c r="J207" s="59"/>
      <c r="K207" s="59"/>
      <c r="L207" s="59"/>
      <c r="M207" s="66" t="str">
        <f t="shared" si="17"/>
        <v>км</v>
      </c>
      <c r="N207" s="66"/>
      <c r="O207" s="66"/>
      <c r="P207" s="66" t="str">
        <f t="shared" si="18"/>
        <v>перелік доріг</v>
      </c>
      <c r="Q207" s="66"/>
      <c r="R207" s="66"/>
      <c r="S207" s="66"/>
      <c r="T207" s="66"/>
      <c r="U207" s="65">
        <f t="shared" si="19"/>
        <v>223.3</v>
      </c>
      <c r="V207" s="60"/>
      <c r="W207" s="60"/>
      <c r="X207" s="60"/>
      <c r="Y207" s="72"/>
      <c r="Z207" s="65"/>
      <c r="AA207" s="60"/>
      <c r="AB207" s="60"/>
      <c r="AC207" s="60"/>
      <c r="AD207" s="72"/>
      <c r="AE207" s="65">
        <f t="shared" si="20"/>
        <v>223.3</v>
      </c>
      <c r="AF207" s="60"/>
      <c r="AG207" s="60"/>
      <c r="AH207" s="60"/>
      <c r="AI207" s="72"/>
      <c r="AJ207" s="66">
        <f t="shared" si="21"/>
        <v>223.3</v>
      </c>
      <c r="AK207" s="66"/>
      <c r="AL207" s="66"/>
      <c r="AM207" s="66"/>
      <c r="AN207" s="66"/>
      <c r="AO207" s="66"/>
      <c r="AP207" s="66"/>
      <c r="AQ207" s="66"/>
      <c r="AR207" s="66"/>
      <c r="AS207" s="66"/>
      <c r="AT207" s="65">
        <f t="shared" si="22"/>
        <v>223.3</v>
      </c>
      <c r="AU207" s="60"/>
      <c r="AV207" s="60"/>
      <c r="AW207" s="60"/>
      <c r="AX207" s="72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1:60" ht="30" customHeight="1" hidden="1" outlineLevel="1">
      <c r="A208" s="65">
        <f>A140</f>
        <v>4</v>
      </c>
      <c r="B208" s="60"/>
      <c r="C208" s="59" t="str">
        <f t="shared" si="11"/>
        <v>плановий обсяг нанесення дорожньої розмітки</v>
      </c>
      <c r="D208" s="59"/>
      <c r="E208" s="59"/>
      <c r="F208" s="59"/>
      <c r="G208" s="59"/>
      <c r="H208" s="59"/>
      <c r="I208" s="59"/>
      <c r="J208" s="59"/>
      <c r="K208" s="59"/>
      <c r="L208" s="59"/>
      <c r="M208" s="66" t="str">
        <f t="shared" si="17"/>
        <v>м2</v>
      </c>
      <c r="N208" s="66"/>
      <c r="O208" s="66"/>
      <c r="P208" s="66" t="str">
        <f t="shared" si="18"/>
        <v>кошторис</v>
      </c>
      <c r="Q208" s="66"/>
      <c r="R208" s="66"/>
      <c r="S208" s="66"/>
      <c r="T208" s="66"/>
      <c r="U208" s="65">
        <f t="shared" si="19"/>
        <v>709.08</v>
      </c>
      <c r="V208" s="60"/>
      <c r="W208" s="60"/>
      <c r="X208" s="60"/>
      <c r="Y208" s="72"/>
      <c r="Z208" s="65"/>
      <c r="AA208" s="60"/>
      <c r="AB208" s="60"/>
      <c r="AC208" s="60"/>
      <c r="AD208" s="72"/>
      <c r="AE208" s="65">
        <f t="shared" si="20"/>
        <v>709.08</v>
      </c>
      <c r="AF208" s="60"/>
      <c r="AG208" s="60"/>
      <c r="AH208" s="60"/>
      <c r="AI208" s="72"/>
      <c r="AJ208" s="66">
        <f t="shared" si="21"/>
        <v>709.08</v>
      </c>
      <c r="AK208" s="66"/>
      <c r="AL208" s="66"/>
      <c r="AM208" s="66"/>
      <c r="AN208" s="66"/>
      <c r="AO208" s="66"/>
      <c r="AP208" s="66"/>
      <c r="AQ208" s="66"/>
      <c r="AR208" s="66"/>
      <c r="AS208" s="66"/>
      <c r="AT208" s="65">
        <f t="shared" si="22"/>
        <v>709.08</v>
      </c>
      <c r="AU208" s="60"/>
      <c r="AV208" s="60"/>
      <c r="AW208" s="60"/>
      <c r="AX208" s="72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1:60" ht="27" customHeight="1" hidden="1" outlineLevel="2">
      <c r="A209" s="65">
        <f>A141</f>
        <v>5</v>
      </c>
      <c r="B209" s="60"/>
      <c r="C209" s="59" t="str">
        <f t="shared" si="11"/>
        <v>кількість дорожніх знаків які планується встановити</v>
      </c>
      <c r="D209" s="59"/>
      <c r="E209" s="59"/>
      <c r="F209" s="59"/>
      <c r="G209" s="59"/>
      <c r="H209" s="59"/>
      <c r="I209" s="59"/>
      <c r="J209" s="59"/>
      <c r="K209" s="59"/>
      <c r="L209" s="59"/>
      <c r="M209" s="66" t="str">
        <f t="shared" si="17"/>
        <v>од.</v>
      </c>
      <c r="N209" s="66"/>
      <c r="O209" s="66"/>
      <c r="P209" s="66" t="str">
        <f t="shared" si="18"/>
        <v>кошторис</v>
      </c>
      <c r="Q209" s="66"/>
      <c r="R209" s="66"/>
      <c r="S209" s="66"/>
      <c r="T209" s="66"/>
      <c r="U209" s="65">
        <f t="shared" si="19"/>
        <v>0</v>
      </c>
      <c r="V209" s="60"/>
      <c r="W209" s="60"/>
      <c r="X209" s="60"/>
      <c r="Y209" s="72"/>
      <c r="Z209" s="65"/>
      <c r="AA209" s="60"/>
      <c r="AB209" s="60"/>
      <c r="AC209" s="60"/>
      <c r="AD209" s="72"/>
      <c r="AE209" s="65">
        <f t="shared" si="20"/>
        <v>0</v>
      </c>
      <c r="AF209" s="60"/>
      <c r="AG209" s="60"/>
      <c r="AH209" s="60"/>
      <c r="AI209" s="72"/>
      <c r="AJ209" s="66">
        <f t="shared" si="21"/>
        <v>0</v>
      </c>
      <c r="AK209" s="66"/>
      <c r="AL209" s="66"/>
      <c r="AM209" s="66"/>
      <c r="AN209" s="66"/>
      <c r="AO209" s="66"/>
      <c r="AP209" s="66"/>
      <c r="AQ209" s="66"/>
      <c r="AR209" s="66"/>
      <c r="AS209" s="66"/>
      <c r="AT209" s="65">
        <f t="shared" si="22"/>
        <v>0</v>
      </c>
      <c r="AU209" s="60"/>
      <c r="AV209" s="60"/>
      <c r="AW209" s="60"/>
      <c r="AX209" s="72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ht="37.5" customHeight="1" hidden="1" outlineLevel="1" collapsed="1">
      <c r="A210" s="65">
        <v>5</v>
      </c>
      <c r="B210" s="60"/>
      <c r="C210" s="59" t="str">
        <f t="shared" si="11"/>
        <v>кількість об'єктів транспортної інфраструктури, які планується утримувати</v>
      </c>
      <c r="D210" s="59"/>
      <c r="E210" s="59"/>
      <c r="F210" s="59"/>
      <c r="G210" s="59"/>
      <c r="H210" s="59"/>
      <c r="I210" s="59"/>
      <c r="J210" s="59"/>
      <c r="K210" s="59"/>
      <c r="L210" s="59"/>
      <c r="M210" s="66" t="str">
        <f t="shared" si="17"/>
        <v>тис. м2</v>
      </c>
      <c r="N210" s="66"/>
      <c r="O210" s="66"/>
      <c r="P210" s="66" t="str">
        <f t="shared" si="18"/>
        <v>інвентаризаційна відомість</v>
      </c>
      <c r="Q210" s="66"/>
      <c r="R210" s="66"/>
      <c r="S210" s="66"/>
      <c r="T210" s="66"/>
      <c r="U210" s="65">
        <f t="shared" si="19"/>
        <v>1543.9</v>
      </c>
      <c r="V210" s="60"/>
      <c r="W210" s="60"/>
      <c r="X210" s="60"/>
      <c r="Y210" s="72"/>
      <c r="Z210" s="65"/>
      <c r="AA210" s="60"/>
      <c r="AB210" s="60"/>
      <c r="AC210" s="60"/>
      <c r="AD210" s="72"/>
      <c r="AE210" s="65">
        <f t="shared" si="20"/>
        <v>1543.9</v>
      </c>
      <c r="AF210" s="60"/>
      <c r="AG210" s="60"/>
      <c r="AH210" s="60"/>
      <c r="AI210" s="72"/>
      <c r="AJ210" s="66">
        <f t="shared" si="21"/>
        <v>1543.9</v>
      </c>
      <c r="AK210" s="66"/>
      <c r="AL210" s="66"/>
      <c r="AM210" s="66"/>
      <c r="AN210" s="66"/>
      <c r="AO210" s="66"/>
      <c r="AP210" s="66"/>
      <c r="AQ210" s="66"/>
      <c r="AR210" s="66"/>
      <c r="AS210" s="66"/>
      <c r="AT210" s="65">
        <f t="shared" si="22"/>
        <v>1543.9</v>
      </c>
      <c r="AU210" s="60"/>
      <c r="AV210" s="60"/>
      <c r="AW210" s="60"/>
      <c r="AX210" s="72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1:60" ht="13.5" customHeight="1" hidden="1" outlineLevel="1">
      <c r="A211" s="65"/>
      <c r="B211" s="60"/>
      <c r="C211" s="59" t="str">
        <f t="shared" si="11"/>
        <v>Ефективності</v>
      </c>
      <c r="D211" s="59"/>
      <c r="E211" s="59"/>
      <c r="F211" s="59"/>
      <c r="G211" s="59"/>
      <c r="H211" s="59"/>
      <c r="I211" s="59"/>
      <c r="J211" s="59"/>
      <c r="K211" s="59"/>
      <c r="L211" s="59"/>
      <c r="M211" s="66"/>
      <c r="N211" s="66"/>
      <c r="O211" s="66"/>
      <c r="P211" s="66"/>
      <c r="Q211" s="66"/>
      <c r="R211" s="66"/>
      <c r="S211" s="66"/>
      <c r="T211" s="66"/>
      <c r="U211" s="65"/>
      <c r="V211" s="60"/>
      <c r="W211" s="60"/>
      <c r="X211" s="60"/>
      <c r="Y211" s="72"/>
      <c r="Z211" s="65"/>
      <c r="AA211" s="60"/>
      <c r="AB211" s="60"/>
      <c r="AC211" s="60"/>
      <c r="AD211" s="72"/>
      <c r="AE211" s="65"/>
      <c r="AF211" s="60"/>
      <c r="AG211" s="60"/>
      <c r="AH211" s="60"/>
      <c r="AI211" s="72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5"/>
      <c r="AU211" s="60"/>
      <c r="AV211" s="60"/>
      <c r="AW211" s="60"/>
      <c r="AX211" s="72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1:60" ht="26.25" customHeight="1" hidden="1" outlineLevel="1">
      <c r="A212" s="65">
        <f>A144</f>
        <v>1</v>
      </c>
      <c r="B212" s="60"/>
      <c r="C212" s="59" t="str">
        <f t="shared" si="11"/>
        <v>середні витрати на утримання 1 світлофорного об'єкту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66" t="str">
        <f aca="true" t="shared" si="23" ref="M212:M217">M144</f>
        <v>грн.</v>
      </c>
      <c r="N212" s="66"/>
      <c r="O212" s="66"/>
      <c r="P212" s="66" t="str">
        <f aca="true" t="shared" si="24" ref="P212:P217">P144</f>
        <v>розрахунок</v>
      </c>
      <c r="Q212" s="66"/>
      <c r="R212" s="66"/>
      <c r="S212" s="66"/>
      <c r="T212" s="66"/>
      <c r="U212" s="62">
        <f>ROUND(U199/U205,0)</f>
        <v>46591</v>
      </c>
      <c r="V212" s="63"/>
      <c r="W212" s="63"/>
      <c r="X212" s="63"/>
      <c r="Y212" s="64"/>
      <c r="Z212" s="62"/>
      <c r="AA212" s="63"/>
      <c r="AB212" s="63"/>
      <c r="AC212" s="63"/>
      <c r="AD212" s="64"/>
      <c r="AE212" s="62">
        <f aca="true" t="shared" si="25" ref="AE212:AE217">U212+Z212</f>
        <v>46591</v>
      </c>
      <c r="AF212" s="63"/>
      <c r="AG212" s="63"/>
      <c r="AH212" s="63"/>
      <c r="AI212" s="64"/>
      <c r="AJ212" s="62">
        <f>ROUND(AJ199/AJ205,0)</f>
        <v>48967</v>
      </c>
      <c r="AK212" s="63"/>
      <c r="AL212" s="63"/>
      <c r="AM212" s="63"/>
      <c r="AN212" s="64"/>
      <c r="AO212" s="61"/>
      <c r="AP212" s="61"/>
      <c r="AQ212" s="61"/>
      <c r="AR212" s="61"/>
      <c r="AS212" s="61"/>
      <c r="AT212" s="62">
        <f aca="true" t="shared" si="26" ref="AT212:AT217">AJ212+AO212</f>
        <v>48967</v>
      </c>
      <c r="AU212" s="63"/>
      <c r="AV212" s="63"/>
      <c r="AW212" s="63"/>
      <c r="AX212" s="6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</row>
    <row r="213" spans="1:60" ht="35.25" customHeight="1" hidden="1" outlineLevel="1">
      <c r="A213" s="65">
        <f>A145</f>
        <v>2</v>
      </c>
      <c r="B213" s="60"/>
      <c r="C213" s="59" t="str">
        <f t="shared" si="11"/>
        <v>середні витрати на споживання 1 кВт електроенергії </v>
      </c>
      <c r="D213" s="59"/>
      <c r="E213" s="59"/>
      <c r="F213" s="59"/>
      <c r="G213" s="59"/>
      <c r="H213" s="59"/>
      <c r="I213" s="59"/>
      <c r="J213" s="59"/>
      <c r="K213" s="59"/>
      <c r="L213" s="59"/>
      <c r="M213" s="66" t="str">
        <f t="shared" si="23"/>
        <v>грн.</v>
      </c>
      <c r="N213" s="66"/>
      <c r="O213" s="66"/>
      <c r="P213" s="66" t="str">
        <f t="shared" si="24"/>
        <v>розрахунок</v>
      </c>
      <c r="Q213" s="66"/>
      <c r="R213" s="66"/>
      <c r="S213" s="66"/>
      <c r="T213" s="66"/>
      <c r="U213" s="155">
        <f>ROUND(U200/U206/1000,4)</f>
        <v>3.8206</v>
      </c>
      <c r="V213" s="156"/>
      <c r="W213" s="156"/>
      <c r="X213" s="156"/>
      <c r="Y213" s="157"/>
      <c r="Z213" s="62"/>
      <c r="AA213" s="63"/>
      <c r="AB213" s="63"/>
      <c r="AC213" s="63"/>
      <c r="AD213" s="64"/>
      <c r="AE213" s="155">
        <f t="shared" si="25"/>
        <v>3.8206</v>
      </c>
      <c r="AF213" s="156"/>
      <c r="AG213" s="156"/>
      <c r="AH213" s="156"/>
      <c r="AI213" s="157"/>
      <c r="AJ213" s="155">
        <f>ROUND(AJ200/AJ206/1000,4)</f>
        <v>4.0537</v>
      </c>
      <c r="AK213" s="156"/>
      <c r="AL213" s="156"/>
      <c r="AM213" s="156"/>
      <c r="AN213" s="157"/>
      <c r="AO213" s="61"/>
      <c r="AP213" s="61"/>
      <c r="AQ213" s="61"/>
      <c r="AR213" s="61"/>
      <c r="AS213" s="61"/>
      <c r="AT213" s="155">
        <f t="shared" si="26"/>
        <v>4.0537</v>
      </c>
      <c r="AU213" s="156"/>
      <c r="AV213" s="156"/>
      <c r="AW213" s="156"/>
      <c r="AX213" s="157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</row>
    <row r="214" spans="1:60" ht="27.75" customHeight="1" hidden="1" outlineLevel="1">
      <c r="A214" s="65">
        <f>A146</f>
        <v>3</v>
      </c>
      <c r="B214" s="60"/>
      <c r="C214" s="59" t="str">
        <f t="shared" si="11"/>
        <v>середні витрати на утримання 1 км доріг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66" t="str">
        <f t="shared" si="23"/>
        <v>грн.</v>
      </c>
      <c r="N214" s="66"/>
      <c r="O214" s="66"/>
      <c r="P214" s="66" t="str">
        <f t="shared" si="24"/>
        <v>розрахунок</v>
      </c>
      <c r="Q214" s="66"/>
      <c r="R214" s="66"/>
      <c r="S214" s="66"/>
      <c r="T214" s="66"/>
      <c r="U214" s="62">
        <f>ROUND(U198/U207,0)</f>
        <v>12502</v>
      </c>
      <c r="V214" s="63"/>
      <c r="W214" s="63"/>
      <c r="X214" s="63"/>
      <c r="Y214" s="64"/>
      <c r="Z214" s="62"/>
      <c r="AA214" s="63"/>
      <c r="AB214" s="63"/>
      <c r="AC214" s="63"/>
      <c r="AD214" s="64"/>
      <c r="AE214" s="62">
        <f t="shared" si="25"/>
        <v>12502</v>
      </c>
      <c r="AF214" s="63"/>
      <c r="AG214" s="63"/>
      <c r="AH214" s="63"/>
      <c r="AI214" s="64"/>
      <c r="AJ214" s="62">
        <f>ROUND(AJ198/AJ207,0)</f>
        <v>13140</v>
      </c>
      <c r="AK214" s="63"/>
      <c r="AL214" s="63"/>
      <c r="AM214" s="63"/>
      <c r="AN214" s="64"/>
      <c r="AO214" s="61"/>
      <c r="AP214" s="61"/>
      <c r="AQ214" s="61"/>
      <c r="AR214" s="61"/>
      <c r="AS214" s="61"/>
      <c r="AT214" s="62">
        <f t="shared" si="26"/>
        <v>13140</v>
      </c>
      <c r="AU214" s="63"/>
      <c r="AV214" s="63"/>
      <c r="AW214" s="63"/>
      <c r="AX214" s="6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ht="26.25" customHeight="1" hidden="1" outlineLevel="1">
      <c r="A215" s="65">
        <f>A147</f>
        <v>4</v>
      </c>
      <c r="B215" s="60"/>
      <c r="C215" s="59" t="str">
        <f t="shared" si="11"/>
        <v>середні витрати на нанесення 1 м2 дорожньої розмітки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66" t="str">
        <f t="shared" si="23"/>
        <v>грн.</v>
      </c>
      <c r="N215" s="66"/>
      <c r="O215" s="66"/>
      <c r="P215" s="66" t="str">
        <f t="shared" si="24"/>
        <v>розрахунок</v>
      </c>
      <c r="Q215" s="66"/>
      <c r="R215" s="66"/>
      <c r="S215" s="66"/>
      <c r="T215" s="66"/>
      <c r="U215" s="92">
        <f>ROUND(U201/U208,2)</f>
        <v>148.5</v>
      </c>
      <c r="V215" s="93"/>
      <c r="W215" s="93"/>
      <c r="X215" s="93"/>
      <c r="Y215" s="94"/>
      <c r="Z215" s="92"/>
      <c r="AA215" s="93"/>
      <c r="AB215" s="93"/>
      <c r="AC215" s="93"/>
      <c r="AD215" s="94"/>
      <c r="AE215" s="92">
        <f t="shared" si="25"/>
        <v>148.5</v>
      </c>
      <c r="AF215" s="93"/>
      <c r="AG215" s="93"/>
      <c r="AH215" s="93"/>
      <c r="AI215" s="94"/>
      <c r="AJ215" s="92">
        <f>ROUND(AJ201/AJ208,2)</f>
        <v>156.08</v>
      </c>
      <c r="AK215" s="93"/>
      <c r="AL215" s="93"/>
      <c r="AM215" s="93"/>
      <c r="AN215" s="94"/>
      <c r="AO215" s="76"/>
      <c r="AP215" s="76"/>
      <c r="AQ215" s="76"/>
      <c r="AR215" s="76"/>
      <c r="AS215" s="76"/>
      <c r="AT215" s="92">
        <f t="shared" si="26"/>
        <v>156.08</v>
      </c>
      <c r="AU215" s="93"/>
      <c r="AV215" s="93"/>
      <c r="AW215" s="93"/>
      <c r="AX215" s="9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</row>
    <row r="216" spans="1:60" ht="26.25" customHeight="1" hidden="1" outlineLevel="2">
      <c r="A216" s="65">
        <f>A148</f>
        <v>5</v>
      </c>
      <c r="B216" s="60"/>
      <c r="C216" s="59" t="str">
        <f t="shared" si="11"/>
        <v>середні витрати на встановлення дорожніх знаків</v>
      </c>
      <c r="D216" s="59"/>
      <c r="E216" s="59"/>
      <c r="F216" s="59"/>
      <c r="G216" s="59"/>
      <c r="H216" s="59"/>
      <c r="I216" s="59"/>
      <c r="J216" s="59"/>
      <c r="K216" s="59"/>
      <c r="L216" s="59"/>
      <c r="M216" s="66" t="str">
        <f t="shared" si="23"/>
        <v>грн.</v>
      </c>
      <c r="N216" s="66"/>
      <c r="O216" s="66"/>
      <c r="P216" s="66" t="str">
        <f t="shared" si="24"/>
        <v>розрахунок</v>
      </c>
      <c r="Q216" s="66"/>
      <c r="R216" s="66"/>
      <c r="S216" s="66"/>
      <c r="T216" s="66"/>
      <c r="U216" s="87" t="e">
        <f>ROUND(U203/U209,1)</f>
        <v>#DIV/0!</v>
      </c>
      <c r="V216" s="88"/>
      <c r="W216" s="88"/>
      <c r="X216" s="88"/>
      <c r="Y216" s="89"/>
      <c r="Z216" s="87"/>
      <c r="AA216" s="88"/>
      <c r="AB216" s="88"/>
      <c r="AC216" s="88"/>
      <c r="AD216" s="89"/>
      <c r="AE216" s="87" t="e">
        <f t="shared" si="25"/>
        <v>#DIV/0!</v>
      </c>
      <c r="AF216" s="88"/>
      <c r="AG216" s="88"/>
      <c r="AH216" s="88"/>
      <c r="AI216" s="89"/>
      <c r="AJ216" s="87" t="e">
        <f>ROUND(AJ203/AJ209,1)</f>
        <v>#DIV/0!</v>
      </c>
      <c r="AK216" s="88"/>
      <c r="AL216" s="88"/>
      <c r="AM216" s="88"/>
      <c r="AN216" s="89"/>
      <c r="AO216" s="90"/>
      <c r="AP216" s="90"/>
      <c r="AQ216" s="90"/>
      <c r="AR216" s="90"/>
      <c r="AS216" s="90"/>
      <c r="AT216" s="87" t="e">
        <f t="shared" si="26"/>
        <v>#DIV/0!</v>
      </c>
      <c r="AU216" s="88"/>
      <c r="AV216" s="88"/>
      <c r="AW216" s="88"/>
      <c r="AX216" s="89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</row>
    <row r="217" spans="1:60" ht="39" customHeight="1" hidden="1" outlineLevel="1" collapsed="1">
      <c r="A217" s="65">
        <v>5</v>
      </c>
      <c r="B217" s="60"/>
      <c r="C217" s="59" t="str">
        <f t="shared" si="11"/>
        <v>середня вартість утримання одного об'єкта транспортної інфраструктури (1 тис. м2)</v>
      </c>
      <c r="D217" s="59"/>
      <c r="E217" s="59"/>
      <c r="F217" s="59"/>
      <c r="G217" s="59"/>
      <c r="H217" s="59"/>
      <c r="I217" s="59"/>
      <c r="J217" s="59"/>
      <c r="K217" s="59"/>
      <c r="L217" s="59"/>
      <c r="M217" s="66" t="str">
        <f t="shared" si="23"/>
        <v>грн.</v>
      </c>
      <c r="N217" s="66"/>
      <c r="O217" s="66"/>
      <c r="P217" s="66" t="str">
        <f t="shared" si="24"/>
        <v>розрахунок</v>
      </c>
      <c r="Q217" s="66"/>
      <c r="R217" s="66"/>
      <c r="S217" s="66"/>
      <c r="T217" s="66"/>
      <c r="U217" s="87">
        <f>ROUND(U197/U210,1)</f>
        <v>2117.4</v>
      </c>
      <c r="V217" s="88"/>
      <c r="W217" s="88"/>
      <c r="X217" s="88"/>
      <c r="Y217" s="89"/>
      <c r="Z217" s="62"/>
      <c r="AA217" s="63"/>
      <c r="AB217" s="63"/>
      <c r="AC217" s="63"/>
      <c r="AD217" s="64"/>
      <c r="AE217" s="87">
        <f t="shared" si="25"/>
        <v>2117.4</v>
      </c>
      <c r="AF217" s="88"/>
      <c r="AG217" s="88"/>
      <c r="AH217" s="88"/>
      <c r="AI217" s="89"/>
      <c r="AJ217" s="87">
        <f>ROUND(AJ197/AJ210,1)</f>
        <v>2225.7</v>
      </c>
      <c r="AK217" s="88"/>
      <c r="AL217" s="88"/>
      <c r="AM217" s="88"/>
      <c r="AN217" s="89"/>
      <c r="AO217" s="90"/>
      <c r="AP217" s="90"/>
      <c r="AQ217" s="90"/>
      <c r="AR217" s="90"/>
      <c r="AS217" s="90"/>
      <c r="AT217" s="87">
        <f t="shared" si="26"/>
        <v>2225.7</v>
      </c>
      <c r="AU217" s="88"/>
      <c r="AV217" s="88"/>
      <c r="AW217" s="88"/>
      <c r="AX217" s="89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</row>
    <row r="218" spans="1:60" ht="13.5" customHeight="1" hidden="1" outlineLevel="1">
      <c r="A218" s="65"/>
      <c r="B218" s="60"/>
      <c r="C218" s="59" t="str">
        <f t="shared" si="11"/>
        <v>Якості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66"/>
      <c r="N218" s="66"/>
      <c r="O218" s="66"/>
      <c r="P218" s="66"/>
      <c r="Q218" s="66"/>
      <c r="R218" s="66"/>
      <c r="S218" s="66"/>
      <c r="T218" s="66"/>
      <c r="U218" s="65"/>
      <c r="V218" s="60"/>
      <c r="W218" s="60"/>
      <c r="X218" s="60"/>
      <c r="Y218" s="72"/>
      <c r="Z218" s="65"/>
      <c r="AA218" s="60"/>
      <c r="AB218" s="60"/>
      <c r="AC218" s="60"/>
      <c r="AD218" s="72"/>
      <c r="AE218" s="65"/>
      <c r="AF218" s="60"/>
      <c r="AG218" s="60"/>
      <c r="AH218" s="60"/>
      <c r="AI218" s="72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5"/>
      <c r="AU218" s="60"/>
      <c r="AV218" s="60"/>
      <c r="AW218" s="60"/>
      <c r="AX218" s="72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</row>
    <row r="219" spans="1:60" ht="49.5" customHeight="1" hidden="1" outlineLevel="1">
      <c r="A219" s="65">
        <f aca="true" t="shared" si="27" ref="A219:A224">A151</f>
        <v>1</v>
      </c>
      <c r="B219" s="60"/>
      <c r="C219" s="59" t="str">
        <f t="shared" si="11"/>
        <v>динаміка кількості світлофорних об'єктів, що утримуються, порівняно з попереднім роком</v>
      </c>
      <c r="D219" s="59"/>
      <c r="E219" s="59"/>
      <c r="F219" s="59"/>
      <c r="G219" s="59"/>
      <c r="H219" s="59"/>
      <c r="I219" s="59"/>
      <c r="J219" s="59"/>
      <c r="K219" s="59"/>
      <c r="L219" s="59"/>
      <c r="M219" s="66" t="str">
        <f>M151</f>
        <v>%</v>
      </c>
      <c r="N219" s="66"/>
      <c r="O219" s="66"/>
      <c r="P219" s="66" t="str">
        <f>P151</f>
        <v>розрахунок</v>
      </c>
      <c r="Q219" s="66"/>
      <c r="R219" s="66"/>
      <c r="S219" s="66"/>
      <c r="T219" s="66"/>
      <c r="U219" s="65">
        <f>BI151</f>
        <v>100</v>
      </c>
      <c r="V219" s="60"/>
      <c r="W219" s="60"/>
      <c r="X219" s="60"/>
      <c r="Y219" s="72"/>
      <c r="Z219" s="65"/>
      <c r="AA219" s="60"/>
      <c r="AB219" s="60"/>
      <c r="AC219" s="60"/>
      <c r="AD219" s="72"/>
      <c r="AE219" s="65">
        <f>U219+Z219</f>
        <v>100</v>
      </c>
      <c r="AF219" s="60"/>
      <c r="AG219" s="60"/>
      <c r="AH219" s="60"/>
      <c r="AI219" s="72"/>
      <c r="AJ219" s="66">
        <f>U219</f>
        <v>100</v>
      </c>
      <c r="AK219" s="66"/>
      <c r="AL219" s="66"/>
      <c r="AM219" s="66"/>
      <c r="AN219" s="66"/>
      <c r="AO219" s="66"/>
      <c r="AP219" s="66"/>
      <c r="AQ219" s="66"/>
      <c r="AR219" s="66"/>
      <c r="AS219" s="66"/>
      <c r="AT219" s="65">
        <f>AJ219+AO219</f>
        <v>100</v>
      </c>
      <c r="AU219" s="60"/>
      <c r="AV219" s="60"/>
      <c r="AW219" s="60"/>
      <c r="AX219" s="72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1:60" ht="49.5" customHeight="1" hidden="1" outlineLevel="1">
      <c r="A220" s="65">
        <f t="shared" si="27"/>
        <v>2</v>
      </c>
      <c r="B220" s="60"/>
      <c r="C220" s="59" t="str">
        <f t="shared" si="11"/>
        <v>темп зростання середніх витрат на споживання 1 кВт електроенергії  порівняно з попереднім періодом</v>
      </c>
      <c r="D220" s="59"/>
      <c r="E220" s="59"/>
      <c r="F220" s="59"/>
      <c r="G220" s="59"/>
      <c r="H220" s="59"/>
      <c r="I220" s="59"/>
      <c r="J220" s="59"/>
      <c r="K220" s="59"/>
      <c r="L220" s="59"/>
      <c r="M220" s="66" t="str">
        <f>M152</f>
        <v>%</v>
      </c>
      <c r="N220" s="66"/>
      <c r="O220" s="66"/>
      <c r="P220" s="66" t="str">
        <f>P152</f>
        <v>розрахунок</v>
      </c>
      <c r="Q220" s="66"/>
      <c r="R220" s="66"/>
      <c r="S220" s="66"/>
      <c r="T220" s="66"/>
      <c r="U220" s="147">
        <f>BI152</f>
        <v>100.46289985459833</v>
      </c>
      <c r="V220" s="148"/>
      <c r="W220" s="148"/>
      <c r="X220" s="148"/>
      <c r="Y220" s="149"/>
      <c r="Z220" s="147"/>
      <c r="AA220" s="148"/>
      <c r="AB220" s="148"/>
      <c r="AC220" s="148"/>
      <c r="AD220" s="149"/>
      <c r="AE220" s="147">
        <f>U220+Z220</f>
        <v>100.46289985459833</v>
      </c>
      <c r="AF220" s="148"/>
      <c r="AG220" s="148"/>
      <c r="AH220" s="148"/>
      <c r="AI220" s="149"/>
      <c r="AJ220" s="150">
        <f>U220</f>
        <v>100.46289985459833</v>
      </c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47">
        <f>AJ220+AO220</f>
        <v>100.46289985459833</v>
      </c>
      <c r="AU220" s="148"/>
      <c r="AV220" s="148"/>
      <c r="AW220" s="148"/>
      <c r="AX220" s="149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</row>
    <row r="221" spans="1:60" ht="40.5" customHeight="1" hidden="1" outlineLevel="1">
      <c r="A221" s="65">
        <f t="shared" si="27"/>
        <v>3</v>
      </c>
      <c r="B221" s="60"/>
      <c r="C221" s="59" t="str">
        <f t="shared" si="11"/>
        <v>динаміка кількості автодоріг, що утримуються, порівняно з попереднім роком</v>
      </c>
      <c r="D221" s="59"/>
      <c r="E221" s="59"/>
      <c r="F221" s="59"/>
      <c r="G221" s="59"/>
      <c r="H221" s="59"/>
      <c r="I221" s="59"/>
      <c r="J221" s="59"/>
      <c r="K221" s="59"/>
      <c r="L221" s="59"/>
      <c r="M221" s="66" t="str">
        <f>M153</f>
        <v>%</v>
      </c>
      <c r="N221" s="66"/>
      <c r="O221" s="66"/>
      <c r="P221" s="66" t="str">
        <f>P153</f>
        <v>розрахунок</v>
      </c>
      <c r="Q221" s="66"/>
      <c r="R221" s="66"/>
      <c r="S221" s="66"/>
      <c r="T221" s="66"/>
      <c r="U221" s="65">
        <f>BI153</f>
        <v>100</v>
      </c>
      <c r="V221" s="60"/>
      <c r="W221" s="60"/>
      <c r="X221" s="60"/>
      <c r="Y221" s="72"/>
      <c r="Z221" s="65"/>
      <c r="AA221" s="60"/>
      <c r="AB221" s="60"/>
      <c r="AC221" s="60"/>
      <c r="AD221" s="72"/>
      <c r="AE221" s="65">
        <f>U221+Z221</f>
        <v>100</v>
      </c>
      <c r="AF221" s="60"/>
      <c r="AG221" s="60"/>
      <c r="AH221" s="60"/>
      <c r="AI221" s="72"/>
      <c r="AJ221" s="66">
        <f>U221</f>
        <v>100</v>
      </c>
      <c r="AK221" s="66"/>
      <c r="AL221" s="66"/>
      <c r="AM221" s="66"/>
      <c r="AN221" s="66"/>
      <c r="AO221" s="66"/>
      <c r="AP221" s="66"/>
      <c r="AQ221" s="66"/>
      <c r="AR221" s="66"/>
      <c r="AS221" s="66"/>
      <c r="AT221" s="65">
        <f>AJ221+AO221</f>
        <v>100</v>
      </c>
      <c r="AU221" s="60"/>
      <c r="AV221" s="60"/>
      <c r="AW221" s="60"/>
      <c r="AX221" s="72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</row>
    <row r="222" spans="1:60" ht="36" customHeight="1" hidden="1" outlineLevel="1">
      <c r="A222" s="65">
        <f t="shared" si="27"/>
        <v>4</v>
      </c>
      <c r="B222" s="60"/>
      <c r="C222" s="59" t="str">
        <f t="shared" si="11"/>
        <v>питома вага фактичного нанесення дорожньої розмітки до запланованого обсягу</v>
      </c>
      <c r="D222" s="59"/>
      <c r="E222" s="59"/>
      <c r="F222" s="59"/>
      <c r="G222" s="59"/>
      <c r="H222" s="59"/>
      <c r="I222" s="59"/>
      <c r="J222" s="59"/>
      <c r="K222" s="59"/>
      <c r="L222" s="59"/>
      <c r="M222" s="66" t="str">
        <f>M154</f>
        <v>%</v>
      </c>
      <c r="N222" s="66"/>
      <c r="O222" s="66"/>
      <c r="P222" s="66" t="str">
        <f>P154</f>
        <v>розрахунок</v>
      </c>
      <c r="Q222" s="66"/>
      <c r="R222" s="66"/>
      <c r="S222" s="66"/>
      <c r="T222" s="66"/>
      <c r="U222" s="65">
        <f>BI154</f>
        <v>100</v>
      </c>
      <c r="V222" s="60"/>
      <c r="W222" s="60"/>
      <c r="X222" s="60"/>
      <c r="Y222" s="72"/>
      <c r="Z222" s="65"/>
      <c r="AA222" s="60"/>
      <c r="AB222" s="60"/>
      <c r="AC222" s="60"/>
      <c r="AD222" s="72"/>
      <c r="AE222" s="65">
        <f>U222+Z222</f>
        <v>100</v>
      </c>
      <c r="AF222" s="60"/>
      <c r="AG222" s="60"/>
      <c r="AH222" s="60"/>
      <c r="AI222" s="72"/>
      <c r="AJ222" s="66">
        <f>U222</f>
        <v>100</v>
      </c>
      <c r="AK222" s="66"/>
      <c r="AL222" s="66"/>
      <c r="AM222" s="66"/>
      <c r="AN222" s="66"/>
      <c r="AO222" s="66"/>
      <c r="AP222" s="66"/>
      <c r="AQ222" s="66"/>
      <c r="AR222" s="66"/>
      <c r="AS222" s="66"/>
      <c r="AT222" s="65">
        <f>AJ222+AO222</f>
        <v>100</v>
      </c>
      <c r="AU222" s="60"/>
      <c r="AV222" s="60"/>
      <c r="AW222" s="60"/>
      <c r="AX222" s="72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</row>
    <row r="223" spans="1:60" ht="51.75" customHeight="1" hidden="1" outlineLevel="1">
      <c r="A223" s="65">
        <f t="shared" si="27"/>
        <v>5</v>
      </c>
      <c r="B223" s="60"/>
      <c r="C223" s="59" t="str">
        <f t="shared" si="11"/>
        <v>динаміка кількості об'єктів транспортної інфраструктури, що утримуються, порівняно з попереднім роком</v>
      </c>
      <c r="D223" s="59"/>
      <c r="E223" s="59"/>
      <c r="F223" s="59"/>
      <c r="G223" s="59"/>
      <c r="H223" s="59"/>
      <c r="I223" s="59"/>
      <c r="J223" s="59"/>
      <c r="K223" s="59"/>
      <c r="L223" s="59"/>
      <c r="M223" s="66" t="str">
        <f>M155</f>
        <v>%</v>
      </c>
      <c r="N223" s="66"/>
      <c r="O223" s="66"/>
      <c r="P223" s="66" t="str">
        <f>P155</f>
        <v>розрахунок</v>
      </c>
      <c r="Q223" s="66"/>
      <c r="R223" s="66"/>
      <c r="S223" s="66"/>
      <c r="T223" s="66"/>
      <c r="U223" s="65">
        <f>BI155</f>
        <v>100</v>
      </c>
      <c r="V223" s="60"/>
      <c r="W223" s="60"/>
      <c r="X223" s="60"/>
      <c r="Y223" s="72"/>
      <c r="Z223" s="65"/>
      <c r="AA223" s="60"/>
      <c r="AB223" s="60"/>
      <c r="AC223" s="60"/>
      <c r="AD223" s="72"/>
      <c r="AE223" s="65">
        <f>U223+Z223</f>
        <v>100</v>
      </c>
      <c r="AF223" s="60"/>
      <c r="AG223" s="60"/>
      <c r="AH223" s="60"/>
      <c r="AI223" s="72"/>
      <c r="AJ223" s="66">
        <f>U223</f>
        <v>100</v>
      </c>
      <c r="AK223" s="66"/>
      <c r="AL223" s="66"/>
      <c r="AM223" s="66"/>
      <c r="AN223" s="66"/>
      <c r="AO223" s="66"/>
      <c r="AP223" s="66"/>
      <c r="AQ223" s="66"/>
      <c r="AR223" s="66"/>
      <c r="AS223" s="66"/>
      <c r="AT223" s="65">
        <f>AJ223+AO223</f>
        <v>100</v>
      </c>
      <c r="AU223" s="60"/>
      <c r="AV223" s="60"/>
      <c r="AW223" s="60"/>
      <c r="AX223" s="72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</row>
    <row r="224" spans="1:60" ht="13.5" customHeight="1" hidden="1" outlineLevel="1">
      <c r="A224" s="136">
        <f t="shared" si="27"/>
        <v>2</v>
      </c>
      <c r="B224" s="137"/>
      <c r="C224" s="144" t="str">
        <f t="shared" si="11"/>
        <v>Проведення поточного ремонту об'єктів транспортної інфраструктури</v>
      </c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6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</row>
    <row r="225" spans="1:60" ht="13.5" customHeight="1" hidden="1" outlineLevel="1">
      <c r="A225" s="65"/>
      <c r="B225" s="60"/>
      <c r="C225" s="59" t="str">
        <f t="shared" si="11"/>
        <v>Затрат</v>
      </c>
      <c r="D225" s="59"/>
      <c r="E225" s="59"/>
      <c r="F225" s="59"/>
      <c r="G225" s="59"/>
      <c r="H225" s="59"/>
      <c r="I225" s="59"/>
      <c r="J225" s="59"/>
      <c r="K225" s="59"/>
      <c r="L225" s="59"/>
      <c r="M225" s="66"/>
      <c r="N225" s="66"/>
      <c r="O225" s="66"/>
      <c r="P225" s="66"/>
      <c r="Q225" s="66"/>
      <c r="R225" s="66"/>
      <c r="S225" s="66"/>
      <c r="T225" s="66"/>
      <c r="U225" s="65"/>
      <c r="V225" s="60"/>
      <c r="W225" s="60"/>
      <c r="X225" s="60"/>
      <c r="Y225" s="72"/>
      <c r="Z225" s="65"/>
      <c r="AA225" s="60"/>
      <c r="AB225" s="60"/>
      <c r="AC225" s="60"/>
      <c r="AD225" s="72"/>
      <c r="AE225" s="65"/>
      <c r="AF225" s="60"/>
      <c r="AG225" s="60"/>
      <c r="AH225" s="60"/>
      <c r="AI225" s="72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5"/>
      <c r="AU225" s="60"/>
      <c r="AV225" s="60"/>
      <c r="AW225" s="60"/>
      <c r="AX225" s="72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</row>
    <row r="226" spans="1:60" ht="24.75" customHeight="1" hidden="1" outlineLevel="2">
      <c r="A226" s="65">
        <v>1</v>
      </c>
      <c r="B226" s="60"/>
      <c r="C226" s="59" t="str">
        <f t="shared" si="11"/>
        <v>обсяг видатків в т.ч.</v>
      </c>
      <c r="D226" s="59"/>
      <c r="E226" s="59"/>
      <c r="F226" s="59"/>
      <c r="G226" s="59"/>
      <c r="H226" s="59"/>
      <c r="I226" s="59"/>
      <c r="J226" s="59"/>
      <c r="K226" s="59"/>
      <c r="L226" s="59"/>
      <c r="M226" s="66" t="str">
        <f>M158</f>
        <v>грн.</v>
      </c>
      <c r="N226" s="66"/>
      <c r="O226" s="66"/>
      <c r="P226" s="66" t="str">
        <f>P158</f>
        <v>рішення міської ради</v>
      </c>
      <c r="Q226" s="66"/>
      <c r="R226" s="66"/>
      <c r="S226" s="66"/>
      <c r="T226" s="66"/>
      <c r="U226" s="62">
        <f>U227</f>
        <v>4052776</v>
      </c>
      <c r="V226" s="63"/>
      <c r="W226" s="63"/>
      <c r="X226" s="63"/>
      <c r="Y226" s="64"/>
      <c r="Z226" s="62"/>
      <c r="AA226" s="63"/>
      <c r="AB226" s="63"/>
      <c r="AC226" s="63"/>
      <c r="AD226" s="64"/>
      <c r="AE226" s="62">
        <f>U226+Z226</f>
        <v>4052776</v>
      </c>
      <c r="AF226" s="63"/>
      <c r="AG226" s="63"/>
      <c r="AH226" s="63"/>
      <c r="AI226" s="64"/>
      <c r="AJ226" s="61">
        <f>AJ227</f>
        <v>4259468</v>
      </c>
      <c r="AK226" s="61"/>
      <c r="AL226" s="61"/>
      <c r="AM226" s="61"/>
      <c r="AN226" s="61"/>
      <c r="AO226" s="61"/>
      <c r="AP226" s="61"/>
      <c r="AQ226" s="61"/>
      <c r="AR226" s="61"/>
      <c r="AS226" s="61"/>
      <c r="AT226" s="62">
        <f>AJ226+AO226</f>
        <v>4259468</v>
      </c>
      <c r="AU226" s="63"/>
      <c r="AV226" s="63"/>
      <c r="AW226" s="63"/>
      <c r="AX226" s="6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</row>
    <row r="227" spans="1:60" ht="24.75" customHeight="1" hidden="1" outlineLevel="2">
      <c r="A227" s="65">
        <v>2</v>
      </c>
      <c r="B227" s="60"/>
      <c r="C227" s="59" t="str">
        <f t="shared" si="11"/>
        <v>поточний ремонт автодоріг</v>
      </c>
      <c r="D227" s="59"/>
      <c r="E227" s="59"/>
      <c r="F227" s="59"/>
      <c r="G227" s="59"/>
      <c r="H227" s="59"/>
      <c r="I227" s="59"/>
      <c r="J227" s="59"/>
      <c r="K227" s="59"/>
      <c r="L227" s="59"/>
      <c r="M227" s="66" t="str">
        <f>M159</f>
        <v>грн.</v>
      </c>
      <c r="N227" s="66"/>
      <c r="O227" s="66"/>
      <c r="P227" s="66" t="str">
        <f>P159</f>
        <v>рішення міської ради</v>
      </c>
      <c r="Q227" s="66"/>
      <c r="R227" s="66"/>
      <c r="S227" s="66"/>
      <c r="T227" s="66"/>
      <c r="U227" s="62">
        <f>ROUND(BI159*1.053,0)</f>
        <v>4052776</v>
      </c>
      <c r="V227" s="63"/>
      <c r="W227" s="63"/>
      <c r="X227" s="63"/>
      <c r="Y227" s="64"/>
      <c r="Z227" s="62"/>
      <c r="AA227" s="63"/>
      <c r="AB227" s="63"/>
      <c r="AC227" s="63"/>
      <c r="AD227" s="64"/>
      <c r="AE227" s="62">
        <f>U227+Z227</f>
        <v>4052776</v>
      </c>
      <c r="AF227" s="63"/>
      <c r="AG227" s="63"/>
      <c r="AH227" s="63"/>
      <c r="AI227" s="64"/>
      <c r="AJ227" s="61">
        <f>ROUND(U227*1.051,0)</f>
        <v>4259468</v>
      </c>
      <c r="AK227" s="61"/>
      <c r="AL227" s="61"/>
      <c r="AM227" s="61"/>
      <c r="AN227" s="61"/>
      <c r="AO227" s="61"/>
      <c r="AP227" s="61"/>
      <c r="AQ227" s="61"/>
      <c r="AR227" s="61"/>
      <c r="AS227" s="61"/>
      <c r="AT227" s="62">
        <f>AJ227+AO227</f>
        <v>4259468</v>
      </c>
      <c r="AU227" s="63"/>
      <c r="AV227" s="63"/>
      <c r="AW227" s="63"/>
      <c r="AX227" s="6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</row>
    <row r="228" spans="1:60" ht="24.75" customHeight="1" hidden="1" outlineLevel="2">
      <c r="A228" s="65">
        <v>3</v>
      </c>
      <c r="B228" s="60"/>
      <c r="C228" s="59" t="str">
        <f t="shared" si="11"/>
        <v>поточний ремонт асфальтобетонного покриття</v>
      </c>
      <c r="D228" s="59"/>
      <c r="E228" s="59"/>
      <c r="F228" s="59"/>
      <c r="G228" s="59"/>
      <c r="H228" s="59"/>
      <c r="I228" s="59"/>
      <c r="J228" s="59"/>
      <c r="K228" s="59"/>
      <c r="L228" s="59"/>
      <c r="M228" s="66" t="str">
        <f>M160</f>
        <v>грн.</v>
      </c>
      <c r="N228" s="66"/>
      <c r="O228" s="66"/>
      <c r="P228" s="66" t="str">
        <f>P160</f>
        <v>рішення міської ради</v>
      </c>
      <c r="Q228" s="66"/>
      <c r="R228" s="66"/>
      <c r="S228" s="66"/>
      <c r="T228" s="66"/>
      <c r="U228" s="62">
        <f>ROUND(BI160*1.053,0)</f>
        <v>3847441</v>
      </c>
      <c r="V228" s="63"/>
      <c r="W228" s="63"/>
      <c r="X228" s="63"/>
      <c r="Y228" s="64"/>
      <c r="Z228" s="62"/>
      <c r="AA228" s="63"/>
      <c r="AB228" s="63"/>
      <c r="AC228" s="63"/>
      <c r="AD228" s="64"/>
      <c r="AE228" s="62">
        <f>U228+Z228</f>
        <v>3847441</v>
      </c>
      <c r="AF228" s="63"/>
      <c r="AG228" s="63"/>
      <c r="AH228" s="63"/>
      <c r="AI228" s="64"/>
      <c r="AJ228" s="61">
        <f>ROUND(U228*1.051,0)</f>
        <v>4043660</v>
      </c>
      <c r="AK228" s="61"/>
      <c r="AL228" s="61"/>
      <c r="AM228" s="61"/>
      <c r="AN228" s="61"/>
      <c r="AO228" s="61"/>
      <c r="AP228" s="61"/>
      <c r="AQ228" s="61"/>
      <c r="AR228" s="61"/>
      <c r="AS228" s="61"/>
      <c r="AT228" s="62">
        <f>AJ228+AO228</f>
        <v>4043660</v>
      </c>
      <c r="AU228" s="63"/>
      <c r="AV228" s="63"/>
      <c r="AW228" s="63"/>
      <c r="AX228" s="6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</row>
    <row r="229" spans="1:60" ht="34.5" customHeight="1" hidden="1" outlineLevel="1" collapsed="1">
      <c r="A229" s="65">
        <v>1</v>
      </c>
      <c r="B229" s="60"/>
      <c r="C229" s="59" t="str">
        <f aca="true" t="shared" si="28" ref="C229:C240">C161</f>
        <v>площа вулично-дорожньої мережі, всього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66" t="str">
        <f>M161</f>
        <v>тис. м2</v>
      </c>
      <c r="N229" s="66"/>
      <c r="O229" s="66"/>
      <c r="P229" s="66" t="str">
        <f>P161</f>
        <v>перелік автомобільних доріг</v>
      </c>
      <c r="Q229" s="66"/>
      <c r="R229" s="66"/>
      <c r="S229" s="66"/>
      <c r="T229" s="66"/>
      <c r="U229" s="87">
        <f>BI161</f>
        <v>1573.3</v>
      </c>
      <c r="V229" s="60"/>
      <c r="W229" s="60"/>
      <c r="X229" s="60"/>
      <c r="Y229" s="72"/>
      <c r="Z229" s="65"/>
      <c r="AA229" s="60"/>
      <c r="AB229" s="60"/>
      <c r="AC229" s="60"/>
      <c r="AD229" s="72"/>
      <c r="AE229" s="65">
        <f>U229+Z229</f>
        <v>1573.3</v>
      </c>
      <c r="AF229" s="60"/>
      <c r="AG229" s="60"/>
      <c r="AH229" s="60"/>
      <c r="AI229" s="72"/>
      <c r="AJ229" s="90">
        <f>U229</f>
        <v>1573.3</v>
      </c>
      <c r="AK229" s="66"/>
      <c r="AL229" s="66"/>
      <c r="AM229" s="66"/>
      <c r="AN229" s="66"/>
      <c r="AO229" s="66"/>
      <c r="AP229" s="66"/>
      <c r="AQ229" s="66"/>
      <c r="AR229" s="66"/>
      <c r="AS229" s="66"/>
      <c r="AT229" s="87">
        <f>AJ229+AO229</f>
        <v>1573.3</v>
      </c>
      <c r="AU229" s="88"/>
      <c r="AV229" s="88"/>
      <c r="AW229" s="88"/>
      <c r="AX229" s="89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</row>
    <row r="230" spans="1:60" ht="13.5" customHeight="1" hidden="1" outlineLevel="1">
      <c r="A230" s="65"/>
      <c r="B230" s="60"/>
      <c r="C230" s="59" t="str">
        <f t="shared" si="28"/>
        <v>Продукту</v>
      </c>
      <c r="D230" s="59"/>
      <c r="E230" s="59"/>
      <c r="F230" s="59"/>
      <c r="G230" s="59"/>
      <c r="H230" s="59"/>
      <c r="I230" s="59"/>
      <c r="J230" s="59"/>
      <c r="K230" s="59"/>
      <c r="L230" s="59"/>
      <c r="M230" s="66"/>
      <c r="N230" s="66"/>
      <c r="O230" s="66"/>
      <c r="P230" s="66"/>
      <c r="Q230" s="66"/>
      <c r="R230" s="66"/>
      <c r="S230" s="66"/>
      <c r="T230" s="66"/>
      <c r="U230" s="87"/>
      <c r="V230" s="60"/>
      <c r="W230" s="60"/>
      <c r="X230" s="60"/>
      <c r="Y230" s="72"/>
      <c r="Z230" s="65"/>
      <c r="AA230" s="60"/>
      <c r="AB230" s="60"/>
      <c r="AC230" s="60"/>
      <c r="AD230" s="72"/>
      <c r="AE230" s="65"/>
      <c r="AF230" s="60"/>
      <c r="AG230" s="60"/>
      <c r="AH230" s="60"/>
      <c r="AI230" s="72"/>
      <c r="AJ230" s="90"/>
      <c r="AK230" s="66"/>
      <c r="AL230" s="66"/>
      <c r="AM230" s="66"/>
      <c r="AN230" s="66"/>
      <c r="AO230" s="66"/>
      <c r="AP230" s="66"/>
      <c r="AQ230" s="66"/>
      <c r="AR230" s="66"/>
      <c r="AS230" s="66"/>
      <c r="AT230" s="62"/>
      <c r="AU230" s="60"/>
      <c r="AV230" s="60"/>
      <c r="AW230" s="60"/>
      <c r="AX230" s="72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</row>
    <row r="231" spans="1:60" ht="50.25" customHeight="1" hidden="1" outlineLevel="1">
      <c r="A231" s="65">
        <v>1</v>
      </c>
      <c r="B231" s="60"/>
      <c r="C231" s="59" t="str">
        <f t="shared" si="28"/>
        <v>площа вулично-дорожньої мережі, на яких планується провести поточний ремонт асфальтобетонного покриття</v>
      </c>
      <c r="D231" s="59"/>
      <c r="E231" s="59"/>
      <c r="F231" s="59"/>
      <c r="G231" s="59"/>
      <c r="H231" s="59"/>
      <c r="I231" s="59"/>
      <c r="J231" s="59"/>
      <c r="K231" s="59"/>
      <c r="L231" s="59"/>
      <c r="M231" s="66" t="str">
        <f>M163</f>
        <v>тис. м2</v>
      </c>
      <c r="N231" s="66"/>
      <c r="O231" s="66"/>
      <c r="P231" s="66" t="str">
        <f>P163</f>
        <v>план робіт</v>
      </c>
      <c r="Q231" s="66"/>
      <c r="R231" s="66"/>
      <c r="S231" s="66"/>
      <c r="T231" s="66"/>
      <c r="U231" s="129">
        <f>BI163</f>
        <v>5.115</v>
      </c>
      <c r="V231" s="130"/>
      <c r="W231" s="130"/>
      <c r="X231" s="130"/>
      <c r="Y231" s="131"/>
      <c r="Z231" s="129"/>
      <c r="AA231" s="130"/>
      <c r="AB231" s="130"/>
      <c r="AC231" s="130"/>
      <c r="AD231" s="131"/>
      <c r="AE231" s="129">
        <f>U231+Z231</f>
        <v>5.115</v>
      </c>
      <c r="AF231" s="130"/>
      <c r="AG231" s="130"/>
      <c r="AH231" s="130"/>
      <c r="AI231" s="131"/>
      <c r="AJ231" s="245">
        <f>U231</f>
        <v>5.115</v>
      </c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129">
        <f>AJ231+AO231</f>
        <v>5.115</v>
      </c>
      <c r="AU231" s="130"/>
      <c r="AV231" s="130"/>
      <c r="AW231" s="130"/>
      <c r="AX231" s="13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</row>
    <row r="232" spans="1:60" ht="13.5" customHeight="1" hidden="1" outlineLevel="1">
      <c r="A232" s="65"/>
      <c r="B232" s="60"/>
      <c r="C232" s="59" t="str">
        <f t="shared" si="28"/>
        <v>Ефективності</v>
      </c>
      <c r="D232" s="59"/>
      <c r="E232" s="59"/>
      <c r="F232" s="59"/>
      <c r="G232" s="59"/>
      <c r="H232" s="59"/>
      <c r="I232" s="59"/>
      <c r="J232" s="59"/>
      <c r="K232" s="59"/>
      <c r="L232" s="59"/>
      <c r="M232" s="66"/>
      <c r="N232" s="66"/>
      <c r="O232" s="66"/>
      <c r="P232" s="66"/>
      <c r="Q232" s="66"/>
      <c r="R232" s="66"/>
      <c r="S232" s="66"/>
      <c r="T232" s="66"/>
      <c r="U232" s="87"/>
      <c r="V232" s="60"/>
      <c r="W232" s="60"/>
      <c r="X232" s="60"/>
      <c r="Y232" s="72"/>
      <c r="Z232" s="65"/>
      <c r="AA232" s="60"/>
      <c r="AB232" s="60"/>
      <c r="AC232" s="60"/>
      <c r="AD232" s="72"/>
      <c r="AE232" s="65"/>
      <c r="AF232" s="60"/>
      <c r="AG232" s="60"/>
      <c r="AH232" s="60"/>
      <c r="AI232" s="72"/>
      <c r="AJ232" s="90"/>
      <c r="AK232" s="66"/>
      <c r="AL232" s="66"/>
      <c r="AM232" s="66"/>
      <c r="AN232" s="66"/>
      <c r="AO232" s="66"/>
      <c r="AP232" s="66"/>
      <c r="AQ232" s="66"/>
      <c r="AR232" s="66"/>
      <c r="AS232" s="66"/>
      <c r="AT232" s="62"/>
      <c r="AU232" s="60"/>
      <c r="AV232" s="60"/>
      <c r="AW232" s="60"/>
      <c r="AX232" s="72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</row>
    <row r="233" spans="1:60" ht="39.75" customHeight="1" hidden="1" outlineLevel="1">
      <c r="A233" s="65">
        <v>1</v>
      </c>
      <c r="B233" s="60"/>
      <c r="C233" s="59" t="str">
        <f t="shared" si="28"/>
        <v>середня вартість 1 кв. м поточного ремонту вулично-дорожньої мережі</v>
      </c>
      <c r="D233" s="59"/>
      <c r="E233" s="59"/>
      <c r="F233" s="59"/>
      <c r="G233" s="59"/>
      <c r="H233" s="59"/>
      <c r="I233" s="59"/>
      <c r="J233" s="59"/>
      <c r="K233" s="59"/>
      <c r="L233" s="59"/>
      <c r="M233" s="66" t="str">
        <f>M165</f>
        <v>грн.</v>
      </c>
      <c r="N233" s="66"/>
      <c r="O233" s="66"/>
      <c r="P233" s="66" t="str">
        <f>P165</f>
        <v>розрахунок</v>
      </c>
      <c r="Q233" s="66"/>
      <c r="R233" s="66"/>
      <c r="S233" s="66"/>
      <c r="T233" s="66"/>
      <c r="U233" s="62">
        <f>U228/U231/1000</f>
        <v>752.1878787878787</v>
      </c>
      <c r="V233" s="63"/>
      <c r="W233" s="63"/>
      <c r="X233" s="63"/>
      <c r="Y233" s="64"/>
      <c r="Z233" s="65"/>
      <c r="AA233" s="60"/>
      <c r="AB233" s="60"/>
      <c r="AC233" s="60"/>
      <c r="AD233" s="72"/>
      <c r="AE233" s="141">
        <f>U233+Z233</f>
        <v>752.1878787878787</v>
      </c>
      <c r="AF233" s="142"/>
      <c r="AG233" s="142"/>
      <c r="AH233" s="142"/>
      <c r="AI233" s="143"/>
      <c r="AJ233" s="61">
        <f>AJ228/AJ231/1000</f>
        <v>790.5493646138807</v>
      </c>
      <c r="AK233" s="61"/>
      <c r="AL233" s="61"/>
      <c r="AM233" s="61"/>
      <c r="AN233" s="61"/>
      <c r="AO233" s="66"/>
      <c r="AP233" s="66"/>
      <c r="AQ233" s="66"/>
      <c r="AR233" s="66"/>
      <c r="AS233" s="66"/>
      <c r="AT233" s="62">
        <f>AJ233+AO233</f>
        <v>790.5493646138807</v>
      </c>
      <c r="AU233" s="60"/>
      <c r="AV233" s="60"/>
      <c r="AW233" s="60"/>
      <c r="AX233" s="72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</row>
    <row r="234" spans="1:60" ht="13.5" customHeight="1" hidden="1" outlineLevel="1">
      <c r="A234" s="65"/>
      <c r="B234" s="60"/>
      <c r="C234" s="59" t="str">
        <f t="shared" si="28"/>
        <v>Якості</v>
      </c>
      <c r="D234" s="59"/>
      <c r="E234" s="59"/>
      <c r="F234" s="59"/>
      <c r="G234" s="59"/>
      <c r="H234" s="59"/>
      <c r="I234" s="59"/>
      <c r="J234" s="59"/>
      <c r="K234" s="59"/>
      <c r="L234" s="59"/>
      <c r="M234" s="66"/>
      <c r="N234" s="66"/>
      <c r="O234" s="66"/>
      <c r="P234" s="66"/>
      <c r="Q234" s="66"/>
      <c r="R234" s="66"/>
      <c r="S234" s="66"/>
      <c r="T234" s="66"/>
      <c r="U234" s="87"/>
      <c r="V234" s="60"/>
      <c r="W234" s="60"/>
      <c r="X234" s="60"/>
      <c r="Y234" s="72"/>
      <c r="Z234" s="65"/>
      <c r="AA234" s="60"/>
      <c r="AB234" s="60"/>
      <c r="AC234" s="60"/>
      <c r="AD234" s="72"/>
      <c r="AE234" s="65"/>
      <c r="AF234" s="60"/>
      <c r="AG234" s="60"/>
      <c r="AH234" s="60"/>
      <c r="AI234" s="72"/>
      <c r="AJ234" s="90"/>
      <c r="AK234" s="66"/>
      <c r="AL234" s="66"/>
      <c r="AM234" s="66"/>
      <c r="AN234" s="66"/>
      <c r="AO234" s="66"/>
      <c r="AP234" s="66"/>
      <c r="AQ234" s="66"/>
      <c r="AR234" s="66"/>
      <c r="AS234" s="66"/>
      <c r="AT234" s="62"/>
      <c r="AU234" s="60"/>
      <c r="AV234" s="60"/>
      <c r="AW234" s="60"/>
      <c r="AX234" s="72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</row>
    <row r="235" spans="1:60" ht="75.75" customHeight="1" hidden="1" outlineLevel="1">
      <c r="A235" s="65">
        <v>1</v>
      </c>
      <c r="B235" s="60"/>
      <c r="C235" s="59" t="str">
        <f t="shared" si="28"/>
        <v>динаміка відремонтованої за рахунок поточного ремонту (асфальтобетонного покриття) площі вулично-дорожної мережі порівняно з попереднім роком</v>
      </c>
      <c r="D235" s="59"/>
      <c r="E235" s="59"/>
      <c r="F235" s="59"/>
      <c r="G235" s="59"/>
      <c r="H235" s="59"/>
      <c r="I235" s="59"/>
      <c r="J235" s="59"/>
      <c r="K235" s="59"/>
      <c r="L235" s="59"/>
      <c r="M235" s="66" t="str">
        <f>M167</f>
        <v>%</v>
      </c>
      <c r="N235" s="66"/>
      <c r="O235" s="66"/>
      <c r="P235" s="66" t="str">
        <f>P167</f>
        <v>розрахунок</v>
      </c>
      <c r="Q235" s="66"/>
      <c r="R235" s="66"/>
      <c r="S235" s="66"/>
      <c r="T235" s="66"/>
      <c r="U235" s="62">
        <v>100</v>
      </c>
      <c r="V235" s="63"/>
      <c r="W235" s="63"/>
      <c r="X235" s="63"/>
      <c r="Y235" s="64"/>
      <c r="Z235" s="65"/>
      <c r="AA235" s="60"/>
      <c r="AB235" s="60"/>
      <c r="AC235" s="60"/>
      <c r="AD235" s="72"/>
      <c r="AE235" s="65">
        <f>U235+Z235</f>
        <v>100</v>
      </c>
      <c r="AF235" s="60"/>
      <c r="AG235" s="60"/>
      <c r="AH235" s="60"/>
      <c r="AI235" s="72"/>
      <c r="AJ235" s="61">
        <f>U235</f>
        <v>100</v>
      </c>
      <c r="AK235" s="61"/>
      <c r="AL235" s="61"/>
      <c r="AM235" s="61"/>
      <c r="AN235" s="61"/>
      <c r="AO235" s="66"/>
      <c r="AP235" s="66"/>
      <c r="AQ235" s="66"/>
      <c r="AR235" s="66"/>
      <c r="AS235" s="66"/>
      <c r="AT235" s="62">
        <f>AJ235+AO235</f>
        <v>100</v>
      </c>
      <c r="AU235" s="60"/>
      <c r="AV235" s="60"/>
      <c r="AW235" s="60"/>
      <c r="AX235" s="72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</row>
    <row r="236" spans="1:60" ht="13.5" customHeight="1" hidden="1" outlineLevel="1">
      <c r="A236" s="136">
        <f>A168</f>
        <v>3</v>
      </c>
      <c r="B236" s="137"/>
      <c r="C236" s="126" t="str">
        <f t="shared" si="28"/>
        <v>Проведення капітального ремонту об'єктів транспортної інфраструктури</v>
      </c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8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</row>
    <row r="237" spans="1:60" ht="13.5" customHeight="1" hidden="1" outlineLevel="1">
      <c r="A237" s="65"/>
      <c r="B237" s="60"/>
      <c r="C237" s="59" t="str">
        <f t="shared" si="28"/>
        <v>Затрат</v>
      </c>
      <c r="D237" s="59"/>
      <c r="E237" s="59"/>
      <c r="F237" s="59"/>
      <c r="G237" s="59"/>
      <c r="H237" s="59"/>
      <c r="I237" s="59"/>
      <c r="J237" s="59"/>
      <c r="K237" s="59"/>
      <c r="L237" s="59"/>
      <c r="M237" s="66"/>
      <c r="N237" s="66"/>
      <c r="O237" s="66"/>
      <c r="P237" s="66"/>
      <c r="Q237" s="66"/>
      <c r="R237" s="66"/>
      <c r="S237" s="66"/>
      <c r="T237" s="66"/>
      <c r="U237" s="65"/>
      <c r="V237" s="60"/>
      <c r="W237" s="60"/>
      <c r="X237" s="60"/>
      <c r="Y237" s="72"/>
      <c r="Z237" s="65"/>
      <c r="AA237" s="60"/>
      <c r="AB237" s="60"/>
      <c r="AC237" s="60"/>
      <c r="AD237" s="72"/>
      <c r="AE237" s="65"/>
      <c r="AF237" s="60"/>
      <c r="AG237" s="60"/>
      <c r="AH237" s="60"/>
      <c r="AI237" s="72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5"/>
      <c r="AU237" s="60"/>
      <c r="AV237" s="60"/>
      <c r="AW237" s="60"/>
      <c r="AX237" s="72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</row>
    <row r="238" spans="1:60" ht="24.75" customHeight="1" hidden="1" outlineLevel="1">
      <c r="A238" s="65">
        <v>1</v>
      </c>
      <c r="B238" s="60"/>
      <c r="C238" s="59" t="str">
        <f t="shared" si="28"/>
        <v>обсяг видатків в т.ч.</v>
      </c>
      <c r="D238" s="59"/>
      <c r="E238" s="59"/>
      <c r="F238" s="59"/>
      <c r="G238" s="59"/>
      <c r="H238" s="59"/>
      <c r="I238" s="59"/>
      <c r="J238" s="59"/>
      <c r="K238" s="59"/>
      <c r="L238" s="59"/>
      <c r="M238" s="66" t="str">
        <f>M170</f>
        <v>грн.</v>
      </c>
      <c r="N238" s="66"/>
      <c r="O238" s="66"/>
      <c r="P238" s="66" t="str">
        <f>P170</f>
        <v>рішення міської ради</v>
      </c>
      <c r="Q238" s="66"/>
      <c r="R238" s="66"/>
      <c r="S238" s="66"/>
      <c r="T238" s="66"/>
      <c r="U238" s="65"/>
      <c r="V238" s="60"/>
      <c r="W238" s="60"/>
      <c r="X238" s="60"/>
      <c r="Y238" s="72"/>
      <c r="Z238" s="65">
        <f>SUM(Z239:AD240)</f>
        <v>0</v>
      </c>
      <c r="AA238" s="60"/>
      <c r="AB238" s="60"/>
      <c r="AC238" s="60"/>
      <c r="AD238" s="72"/>
      <c r="AE238" s="65">
        <f>U238+Z238</f>
        <v>0</v>
      </c>
      <c r="AF238" s="60"/>
      <c r="AG238" s="60"/>
      <c r="AH238" s="60"/>
      <c r="AI238" s="72"/>
      <c r="AJ238" s="66"/>
      <c r="AK238" s="66"/>
      <c r="AL238" s="66"/>
      <c r="AM238" s="66"/>
      <c r="AN238" s="66"/>
      <c r="AO238" s="61">
        <f>SUM(AO239:AS240)</f>
        <v>0</v>
      </c>
      <c r="AP238" s="66"/>
      <c r="AQ238" s="66"/>
      <c r="AR238" s="66"/>
      <c r="AS238" s="66"/>
      <c r="AT238" s="62">
        <f>AJ238+AO238</f>
        <v>0</v>
      </c>
      <c r="AU238" s="60"/>
      <c r="AV238" s="60"/>
      <c r="AW238" s="60"/>
      <c r="AX238" s="72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</row>
    <row r="239" spans="1:60" ht="24.75" customHeight="1" hidden="1" outlineLevel="1">
      <c r="A239" s="65">
        <v>2</v>
      </c>
      <c r="B239" s="60"/>
      <c r="C239" s="59" t="str">
        <f t="shared" si="28"/>
        <v>капітальний ремонт автодоріг</v>
      </c>
      <c r="D239" s="59"/>
      <c r="E239" s="59"/>
      <c r="F239" s="59"/>
      <c r="G239" s="59"/>
      <c r="H239" s="59"/>
      <c r="I239" s="59"/>
      <c r="J239" s="59"/>
      <c r="K239" s="59"/>
      <c r="L239" s="59"/>
      <c r="M239" s="66" t="str">
        <f>M171</f>
        <v>грн.</v>
      </c>
      <c r="N239" s="66"/>
      <c r="O239" s="66"/>
      <c r="P239" s="66" t="str">
        <f>P171</f>
        <v>рішення міської ради</v>
      </c>
      <c r="Q239" s="66"/>
      <c r="R239" s="66"/>
      <c r="S239" s="66"/>
      <c r="T239" s="66"/>
      <c r="U239" s="65"/>
      <c r="V239" s="60"/>
      <c r="W239" s="60"/>
      <c r="X239" s="60"/>
      <c r="Y239" s="72"/>
      <c r="Z239" s="65">
        <f>ROUND(BI171*1.05,0)</f>
        <v>0</v>
      </c>
      <c r="AA239" s="60"/>
      <c r="AB239" s="60"/>
      <c r="AC239" s="60"/>
      <c r="AD239" s="72"/>
      <c r="AE239" s="65">
        <f>U239+Z239</f>
        <v>0</v>
      </c>
      <c r="AF239" s="60"/>
      <c r="AG239" s="60"/>
      <c r="AH239" s="60"/>
      <c r="AI239" s="72"/>
      <c r="AJ239" s="66"/>
      <c r="AK239" s="66"/>
      <c r="AL239" s="66"/>
      <c r="AM239" s="66"/>
      <c r="AN239" s="66"/>
      <c r="AO239" s="61">
        <f>ROUND(Z239*1.048,0)</f>
        <v>0</v>
      </c>
      <c r="AP239" s="61"/>
      <c r="AQ239" s="61"/>
      <c r="AR239" s="61"/>
      <c r="AS239" s="61"/>
      <c r="AT239" s="62">
        <f>AJ239+AO239</f>
        <v>0</v>
      </c>
      <c r="AU239" s="60"/>
      <c r="AV239" s="60"/>
      <c r="AW239" s="60"/>
      <c r="AX239" s="72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</row>
    <row r="240" spans="1:60" ht="26.25" customHeight="1" hidden="1" outlineLevel="1">
      <c r="A240" s="65">
        <v>3</v>
      </c>
      <c r="B240" s="60"/>
      <c r="C240" s="59" t="str">
        <f t="shared" si="28"/>
        <v>виготовлення проектної документації</v>
      </c>
      <c r="D240" s="59"/>
      <c r="E240" s="59"/>
      <c r="F240" s="59"/>
      <c r="G240" s="59"/>
      <c r="H240" s="59"/>
      <c r="I240" s="59"/>
      <c r="J240" s="59"/>
      <c r="K240" s="59"/>
      <c r="L240" s="59"/>
      <c r="M240" s="66" t="str">
        <f>M172</f>
        <v>грн.</v>
      </c>
      <c r="N240" s="66"/>
      <c r="O240" s="66"/>
      <c r="P240" s="66" t="str">
        <f>P172</f>
        <v>рішення міської ради</v>
      </c>
      <c r="Q240" s="66"/>
      <c r="R240" s="66"/>
      <c r="S240" s="66"/>
      <c r="T240" s="66"/>
      <c r="U240" s="65"/>
      <c r="V240" s="60"/>
      <c r="W240" s="60"/>
      <c r="X240" s="60"/>
      <c r="Y240" s="72"/>
      <c r="Z240" s="65">
        <f>ROUND(BI172*1.05,0)</f>
        <v>0</v>
      </c>
      <c r="AA240" s="60"/>
      <c r="AB240" s="60"/>
      <c r="AC240" s="60"/>
      <c r="AD240" s="72"/>
      <c r="AE240" s="65">
        <f>U240+Z240</f>
        <v>0</v>
      </c>
      <c r="AF240" s="60"/>
      <c r="AG240" s="60"/>
      <c r="AH240" s="60"/>
      <c r="AI240" s="72"/>
      <c r="AJ240" s="66"/>
      <c r="AK240" s="66"/>
      <c r="AL240" s="66"/>
      <c r="AM240" s="66"/>
      <c r="AN240" s="66"/>
      <c r="AO240" s="61">
        <f>ROUND(Z240*1.048,0)</f>
        <v>0</v>
      </c>
      <c r="AP240" s="61"/>
      <c r="AQ240" s="61"/>
      <c r="AR240" s="61"/>
      <c r="AS240" s="61"/>
      <c r="AT240" s="62">
        <f>AJ240+AO240</f>
        <v>0</v>
      </c>
      <c r="AU240" s="60"/>
      <c r="AV240" s="60"/>
      <c r="AW240" s="60"/>
      <c r="AX240" s="72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</row>
    <row r="241" spans="1:60" ht="38.25" customHeight="1" hidden="1" outlineLevel="1">
      <c r="A241" s="65">
        <v>4</v>
      </c>
      <c r="B241" s="60"/>
      <c r="C241" s="59" t="str">
        <f>C174</f>
        <v>кількість проектної документації, яку потрібно виготовити</v>
      </c>
      <c r="D241" s="59"/>
      <c r="E241" s="59"/>
      <c r="F241" s="59"/>
      <c r="G241" s="59"/>
      <c r="H241" s="59"/>
      <c r="I241" s="59"/>
      <c r="J241" s="59"/>
      <c r="K241" s="59"/>
      <c r="L241" s="59"/>
      <c r="M241" s="66" t="str">
        <f>M174</f>
        <v>од.</v>
      </c>
      <c r="N241" s="66"/>
      <c r="O241" s="66"/>
      <c r="P241" s="66" t="str">
        <f>P174</f>
        <v>план робіт</v>
      </c>
      <c r="Q241" s="66"/>
      <c r="R241" s="66"/>
      <c r="S241" s="66"/>
      <c r="T241" s="66"/>
      <c r="U241" s="65"/>
      <c r="V241" s="60"/>
      <c r="W241" s="60"/>
      <c r="X241" s="60"/>
      <c r="Y241" s="72"/>
      <c r="Z241" s="65">
        <f>ROUND(BI174*1.065,0)</f>
        <v>0</v>
      </c>
      <c r="AA241" s="60"/>
      <c r="AB241" s="60"/>
      <c r="AC241" s="60"/>
      <c r="AD241" s="72"/>
      <c r="AE241" s="65">
        <f>U241+Z241</f>
        <v>0</v>
      </c>
      <c r="AF241" s="60"/>
      <c r="AG241" s="60"/>
      <c r="AH241" s="60"/>
      <c r="AI241" s="72"/>
      <c r="AJ241" s="66"/>
      <c r="AK241" s="66"/>
      <c r="AL241" s="66"/>
      <c r="AM241" s="66"/>
      <c r="AN241" s="66"/>
      <c r="AO241" s="61">
        <f>ROUND(Z241*1.05,0)</f>
        <v>0</v>
      </c>
      <c r="AP241" s="61"/>
      <c r="AQ241" s="61"/>
      <c r="AR241" s="61"/>
      <c r="AS241" s="61"/>
      <c r="AT241" s="62">
        <f>AJ241+AO241</f>
        <v>0</v>
      </c>
      <c r="AU241" s="60"/>
      <c r="AV241" s="60"/>
      <c r="AW241" s="60"/>
      <c r="AX241" s="72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</row>
    <row r="242" spans="1:60" ht="40.5" customHeight="1" hidden="1" outlineLevel="1">
      <c r="A242" s="65"/>
      <c r="B242" s="60"/>
      <c r="C242" s="59" t="str">
        <f>C175</f>
        <v>кількість об'єктів т(підпірних стін), що необхідно відремонтувати</v>
      </c>
      <c r="D242" s="59"/>
      <c r="E242" s="59"/>
      <c r="F242" s="59"/>
      <c r="G242" s="59"/>
      <c r="H242" s="59"/>
      <c r="I242" s="59"/>
      <c r="J242" s="59"/>
      <c r="K242" s="59"/>
      <c r="L242" s="59"/>
      <c r="M242" s="66" t="str">
        <f>M175</f>
        <v>од.</v>
      </c>
      <c r="N242" s="66"/>
      <c r="O242" s="66"/>
      <c r="P242" s="66" t="str">
        <f>P175</f>
        <v>лист Управління будівництва та архітектури ЛМР від 05.08.19 №646/01-10/1</v>
      </c>
      <c r="Q242" s="66"/>
      <c r="R242" s="66"/>
      <c r="S242" s="66"/>
      <c r="T242" s="66"/>
      <c r="U242" s="65"/>
      <c r="V242" s="60"/>
      <c r="W242" s="60"/>
      <c r="X242" s="60"/>
      <c r="Y242" s="72"/>
      <c r="Z242" s="141">
        <f>BI175</f>
        <v>0</v>
      </c>
      <c r="AA242" s="142"/>
      <c r="AB242" s="142"/>
      <c r="AC242" s="142"/>
      <c r="AD242" s="143"/>
      <c r="AE242" s="65">
        <f>U242+Z242</f>
        <v>0</v>
      </c>
      <c r="AF242" s="60"/>
      <c r="AG242" s="60"/>
      <c r="AH242" s="60"/>
      <c r="AI242" s="72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2">
        <f>AJ242+AO242</f>
        <v>0</v>
      </c>
      <c r="AU242" s="60"/>
      <c r="AV242" s="60"/>
      <c r="AW242" s="60"/>
      <c r="AX242" s="72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</row>
    <row r="243" spans="1:60" ht="13.5" customHeight="1" hidden="1" outlineLevel="1">
      <c r="A243" s="65"/>
      <c r="B243" s="60"/>
      <c r="C243" s="59" t="str">
        <f>C176</f>
        <v>Продукту</v>
      </c>
      <c r="D243" s="59"/>
      <c r="E243" s="59"/>
      <c r="F243" s="59"/>
      <c r="G243" s="59"/>
      <c r="H243" s="59"/>
      <c r="I243" s="59"/>
      <c r="J243" s="59"/>
      <c r="K243" s="59"/>
      <c r="L243" s="59"/>
      <c r="M243" s="66"/>
      <c r="N243" s="66"/>
      <c r="O243" s="66"/>
      <c r="P243" s="66"/>
      <c r="Q243" s="66"/>
      <c r="R243" s="66"/>
      <c r="S243" s="66"/>
      <c r="T243" s="66"/>
      <c r="U243" s="65"/>
      <c r="V243" s="60"/>
      <c r="W243" s="60"/>
      <c r="X243" s="60"/>
      <c r="Y243" s="72"/>
      <c r="Z243" s="141"/>
      <c r="AA243" s="142"/>
      <c r="AB243" s="142"/>
      <c r="AC243" s="142"/>
      <c r="AD243" s="143"/>
      <c r="AE243" s="65"/>
      <c r="AF243" s="60"/>
      <c r="AG243" s="60"/>
      <c r="AH243" s="60"/>
      <c r="AI243" s="72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2"/>
      <c r="AU243" s="60"/>
      <c r="AV243" s="60"/>
      <c r="AW243" s="60"/>
      <c r="AX243" s="72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</row>
    <row r="244" spans="1:60" ht="41.25" customHeight="1" hidden="1" outlineLevel="1">
      <c r="A244" s="65">
        <v>1</v>
      </c>
      <c r="B244" s="60"/>
      <c r="C244" s="59" t="str">
        <f>C177</f>
        <v>площа шляхів, на яких планується провести капітальний ремонт</v>
      </c>
      <c r="D244" s="59"/>
      <c r="E244" s="59"/>
      <c r="F244" s="59"/>
      <c r="G244" s="59"/>
      <c r="H244" s="59"/>
      <c r="I244" s="59"/>
      <c r="J244" s="59"/>
      <c r="K244" s="59"/>
      <c r="L244" s="59"/>
      <c r="M244" s="66" t="str">
        <f>M177</f>
        <v>тис. м2</v>
      </c>
      <c r="N244" s="66"/>
      <c r="O244" s="66"/>
      <c r="P244" s="66" t="str">
        <f>P177</f>
        <v>розрахунок</v>
      </c>
      <c r="Q244" s="66"/>
      <c r="R244" s="66"/>
      <c r="S244" s="66"/>
      <c r="T244" s="66"/>
      <c r="U244" s="65"/>
      <c r="V244" s="60"/>
      <c r="W244" s="60"/>
      <c r="X244" s="60"/>
      <c r="Y244" s="72"/>
      <c r="Z244" s="246">
        <f>BI177</f>
        <v>0</v>
      </c>
      <c r="AA244" s="247"/>
      <c r="AB244" s="247"/>
      <c r="AC244" s="247"/>
      <c r="AD244" s="248"/>
      <c r="AE244" s="65">
        <f>U244+Z244</f>
        <v>0</v>
      </c>
      <c r="AF244" s="60"/>
      <c r="AG244" s="60"/>
      <c r="AH244" s="60"/>
      <c r="AI244" s="72"/>
      <c r="AJ244" s="66"/>
      <c r="AK244" s="66"/>
      <c r="AL244" s="66"/>
      <c r="AM244" s="66"/>
      <c r="AN244" s="66"/>
      <c r="AO244" s="132">
        <f>Z244</f>
        <v>0</v>
      </c>
      <c r="AP244" s="132"/>
      <c r="AQ244" s="132"/>
      <c r="AR244" s="132"/>
      <c r="AS244" s="132"/>
      <c r="AT244" s="129">
        <f>AJ244+AO244</f>
        <v>0</v>
      </c>
      <c r="AU244" s="130"/>
      <c r="AV244" s="130"/>
      <c r="AW244" s="130"/>
      <c r="AX244" s="13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</row>
    <row r="245" spans="1:60" ht="40.5" customHeight="1" hidden="1" outlineLevel="1">
      <c r="A245" s="65">
        <v>2</v>
      </c>
      <c r="B245" s="60"/>
      <c r="C245" s="59" t="str">
        <f>C178</f>
        <v>кількість проектної документації, яку планується виготовити </v>
      </c>
      <c r="D245" s="59"/>
      <c r="E245" s="59"/>
      <c r="F245" s="59"/>
      <c r="G245" s="59"/>
      <c r="H245" s="59"/>
      <c r="I245" s="59"/>
      <c r="J245" s="59"/>
      <c r="K245" s="59"/>
      <c r="L245" s="59"/>
      <c r="M245" s="66" t="str">
        <f>M178</f>
        <v>од.</v>
      </c>
      <c r="N245" s="66"/>
      <c r="O245" s="66"/>
      <c r="P245" s="66" t="str">
        <f>P178</f>
        <v>план робіт</v>
      </c>
      <c r="Q245" s="66"/>
      <c r="R245" s="66"/>
      <c r="S245" s="66"/>
      <c r="T245" s="66"/>
      <c r="U245" s="65"/>
      <c r="V245" s="60"/>
      <c r="W245" s="60"/>
      <c r="X245" s="60"/>
      <c r="Y245" s="72"/>
      <c r="Z245" s="141">
        <f>BI178</f>
        <v>0</v>
      </c>
      <c r="AA245" s="142"/>
      <c r="AB245" s="142"/>
      <c r="AC245" s="142"/>
      <c r="AD245" s="143"/>
      <c r="AE245" s="65">
        <f>U245+Z245</f>
        <v>0</v>
      </c>
      <c r="AF245" s="60"/>
      <c r="AG245" s="60"/>
      <c r="AH245" s="60"/>
      <c r="AI245" s="72"/>
      <c r="AJ245" s="66"/>
      <c r="AK245" s="66"/>
      <c r="AL245" s="66"/>
      <c r="AM245" s="66"/>
      <c r="AN245" s="66"/>
      <c r="AO245" s="91">
        <f>Z245</f>
        <v>0</v>
      </c>
      <c r="AP245" s="66"/>
      <c r="AQ245" s="66"/>
      <c r="AR245" s="66"/>
      <c r="AS245" s="66"/>
      <c r="AT245" s="62">
        <f>AJ245+AO245</f>
        <v>0</v>
      </c>
      <c r="AU245" s="60"/>
      <c r="AV245" s="60"/>
      <c r="AW245" s="60"/>
      <c r="AX245" s="72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</row>
    <row r="246" spans="1:60" ht="13.5" customHeight="1" hidden="1" outlineLevel="1">
      <c r="A246" s="65"/>
      <c r="B246" s="60"/>
      <c r="C246" s="59" t="str">
        <f>C180</f>
        <v>Ефективності</v>
      </c>
      <c r="D246" s="59"/>
      <c r="E246" s="59"/>
      <c r="F246" s="59"/>
      <c r="G246" s="59"/>
      <c r="H246" s="59"/>
      <c r="I246" s="59"/>
      <c r="J246" s="59"/>
      <c r="K246" s="59"/>
      <c r="L246" s="59"/>
      <c r="M246" s="66"/>
      <c r="N246" s="66"/>
      <c r="O246" s="66"/>
      <c r="P246" s="66"/>
      <c r="Q246" s="66"/>
      <c r="R246" s="66"/>
      <c r="S246" s="66"/>
      <c r="T246" s="66"/>
      <c r="U246" s="65"/>
      <c r="V246" s="60"/>
      <c r="W246" s="60"/>
      <c r="X246" s="60"/>
      <c r="Y246" s="72"/>
      <c r="Z246" s="141"/>
      <c r="AA246" s="142"/>
      <c r="AB246" s="142"/>
      <c r="AC246" s="142"/>
      <c r="AD246" s="143"/>
      <c r="AE246" s="65"/>
      <c r="AF246" s="60"/>
      <c r="AG246" s="60"/>
      <c r="AH246" s="60"/>
      <c r="AI246" s="72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2"/>
      <c r="AU246" s="60"/>
      <c r="AV246" s="60"/>
      <c r="AW246" s="60"/>
      <c r="AX246" s="72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</row>
    <row r="247" spans="1:60" ht="39" customHeight="1" hidden="1" outlineLevel="1">
      <c r="A247" s="65">
        <v>1</v>
      </c>
      <c r="B247" s="60"/>
      <c r="C247" s="59" t="str">
        <f>C181</f>
        <v>середня вартість 1 кв. м капітального ремонту вулично-дорожньої мережі</v>
      </c>
      <c r="D247" s="59"/>
      <c r="E247" s="59"/>
      <c r="F247" s="59"/>
      <c r="G247" s="59"/>
      <c r="H247" s="59"/>
      <c r="I247" s="59"/>
      <c r="J247" s="59"/>
      <c r="K247" s="59"/>
      <c r="L247" s="59"/>
      <c r="M247" s="66" t="str">
        <f>M181</f>
        <v>грн.</v>
      </c>
      <c r="N247" s="66"/>
      <c r="O247" s="66"/>
      <c r="P247" s="66" t="str">
        <f>P181</f>
        <v>розрахунок</v>
      </c>
      <c r="Q247" s="66"/>
      <c r="R247" s="66"/>
      <c r="S247" s="66"/>
      <c r="T247" s="66"/>
      <c r="U247" s="65"/>
      <c r="V247" s="60"/>
      <c r="W247" s="60"/>
      <c r="X247" s="60"/>
      <c r="Y247" s="72"/>
      <c r="Z247" s="62" t="e">
        <f>ROUND(Z239/(Z244*1000),0)</f>
        <v>#DIV/0!</v>
      </c>
      <c r="AA247" s="63"/>
      <c r="AB247" s="63"/>
      <c r="AC247" s="63"/>
      <c r="AD247" s="64"/>
      <c r="AE247" s="62" t="e">
        <f>U247+Z247</f>
        <v>#DIV/0!</v>
      </c>
      <c r="AF247" s="63"/>
      <c r="AG247" s="63"/>
      <c r="AH247" s="63"/>
      <c r="AI247" s="64"/>
      <c r="AJ247" s="61"/>
      <c r="AK247" s="61"/>
      <c r="AL247" s="61"/>
      <c r="AM247" s="61"/>
      <c r="AN247" s="61"/>
      <c r="AO247" s="62" t="e">
        <f>ROUND(AO239/(AO244*1000),0)</f>
        <v>#DIV/0!</v>
      </c>
      <c r="AP247" s="63"/>
      <c r="AQ247" s="63"/>
      <c r="AR247" s="63"/>
      <c r="AS247" s="64"/>
      <c r="AT247" s="62" t="e">
        <f>AJ247+AO247</f>
        <v>#DIV/0!</v>
      </c>
      <c r="AU247" s="63"/>
      <c r="AV247" s="63"/>
      <c r="AW247" s="63"/>
      <c r="AX247" s="64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</row>
    <row r="248" spans="1:60" ht="38.25" customHeight="1" hidden="1" outlineLevel="1">
      <c r="A248" s="65">
        <v>2</v>
      </c>
      <c r="B248" s="60"/>
      <c r="C248" s="59" t="str">
        <f>C182</f>
        <v>середні витрати на виготовлення проектної документації </v>
      </c>
      <c r="D248" s="59"/>
      <c r="E248" s="59"/>
      <c r="F248" s="59"/>
      <c r="G248" s="59"/>
      <c r="H248" s="59"/>
      <c r="I248" s="59"/>
      <c r="J248" s="59"/>
      <c r="K248" s="59"/>
      <c r="L248" s="59"/>
      <c r="M248" s="66" t="str">
        <f>M182</f>
        <v>грн.</v>
      </c>
      <c r="N248" s="66"/>
      <c r="O248" s="66"/>
      <c r="P248" s="66" t="str">
        <f>P182</f>
        <v>розрахунок</v>
      </c>
      <c r="Q248" s="66"/>
      <c r="R248" s="66"/>
      <c r="S248" s="66"/>
      <c r="T248" s="66"/>
      <c r="U248" s="65"/>
      <c r="V248" s="60"/>
      <c r="W248" s="60"/>
      <c r="X248" s="60"/>
      <c r="Y248" s="72"/>
      <c r="Z248" s="62" t="e">
        <f>Z240/Z245</f>
        <v>#DIV/0!</v>
      </c>
      <c r="AA248" s="63"/>
      <c r="AB248" s="63"/>
      <c r="AC248" s="63"/>
      <c r="AD248" s="64"/>
      <c r="AE248" s="62" t="e">
        <f>U248+Z248</f>
        <v>#DIV/0!</v>
      </c>
      <c r="AF248" s="63"/>
      <c r="AG248" s="63"/>
      <c r="AH248" s="63"/>
      <c r="AI248" s="64"/>
      <c r="AJ248" s="61"/>
      <c r="AK248" s="61"/>
      <c r="AL248" s="61"/>
      <c r="AM248" s="61"/>
      <c r="AN248" s="61"/>
      <c r="AO248" s="62" t="e">
        <f>AO240/AO245</f>
        <v>#DIV/0!</v>
      </c>
      <c r="AP248" s="63"/>
      <c r="AQ248" s="63"/>
      <c r="AR248" s="63"/>
      <c r="AS248" s="64"/>
      <c r="AT248" s="163" t="e">
        <f>AJ248+AO248</f>
        <v>#DIV/0!</v>
      </c>
      <c r="AU248" s="164"/>
      <c r="AV248" s="164"/>
      <c r="AW248" s="164"/>
      <c r="AX248" s="165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</row>
    <row r="249" spans="1:60" ht="13.5" customHeight="1" hidden="1" outlineLevel="1">
      <c r="A249" s="65"/>
      <c r="B249" s="60"/>
      <c r="C249" s="59" t="str">
        <f>C184</f>
        <v>Якості</v>
      </c>
      <c r="D249" s="59"/>
      <c r="E249" s="59"/>
      <c r="F249" s="59"/>
      <c r="G249" s="59"/>
      <c r="H249" s="59"/>
      <c r="I249" s="59"/>
      <c r="J249" s="59"/>
      <c r="K249" s="59"/>
      <c r="L249" s="59"/>
      <c r="M249" s="66"/>
      <c r="N249" s="66"/>
      <c r="O249" s="66"/>
      <c r="P249" s="66"/>
      <c r="Q249" s="66"/>
      <c r="R249" s="66"/>
      <c r="S249" s="66"/>
      <c r="T249" s="66"/>
      <c r="U249" s="65"/>
      <c r="V249" s="60"/>
      <c r="W249" s="60"/>
      <c r="X249" s="60"/>
      <c r="Y249" s="72"/>
      <c r="Z249" s="65"/>
      <c r="AA249" s="60"/>
      <c r="AB249" s="60"/>
      <c r="AC249" s="60"/>
      <c r="AD249" s="72"/>
      <c r="AE249" s="65"/>
      <c r="AF249" s="60"/>
      <c r="AG249" s="60"/>
      <c r="AH249" s="60"/>
      <c r="AI249" s="72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2"/>
      <c r="AU249" s="60"/>
      <c r="AV249" s="60"/>
      <c r="AW249" s="60"/>
      <c r="AX249" s="72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</row>
    <row r="250" spans="1:60" ht="63.75" customHeight="1" hidden="1" outlineLevel="1">
      <c r="A250" s="65">
        <v>1</v>
      </c>
      <c r="B250" s="60"/>
      <c r="C250" s="59" t="str">
        <f>C185</f>
        <v>динаміка відремонтованої за рахунок капітального ремонту площі вулично-дорожної мережі порівняно з попереднім роком</v>
      </c>
      <c r="D250" s="59"/>
      <c r="E250" s="59"/>
      <c r="F250" s="59"/>
      <c r="G250" s="59"/>
      <c r="H250" s="59"/>
      <c r="I250" s="59"/>
      <c r="J250" s="59"/>
      <c r="K250" s="59"/>
      <c r="L250" s="59"/>
      <c r="M250" s="66" t="str">
        <f>M185</f>
        <v>%</v>
      </c>
      <c r="N250" s="66"/>
      <c r="O250" s="66"/>
      <c r="P250" s="66" t="str">
        <f>P185</f>
        <v>розрахунок</v>
      </c>
      <c r="Q250" s="66"/>
      <c r="R250" s="66"/>
      <c r="S250" s="66"/>
      <c r="T250" s="66"/>
      <c r="U250" s="282"/>
      <c r="V250" s="283"/>
      <c r="W250" s="283"/>
      <c r="X250" s="283"/>
      <c r="Y250" s="284"/>
      <c r="Z250" s="65">
        <f>ROUND(3.803/4.25*100,0)</f>
        <v>89</v>
      </c>
      <c r="AA250" s="60"/>
      <c r="AB250" s="60"/>
      <c r="AC250" s="60"/>
      <c r="AD250" s="72"/>
      <c r="AE250" s="65">
        <f>U250+Z250</f>
        <v>89</v>
      </c>
      <c r="AF250" s="60"/>
      <c r="AG250" s="60"/>
      <c r="AH250" s="60"/>
      <c r="AI250" s="72"/>
      <c r="AJ250" s="66"/>
      <c r="AK250" s="66"/>
      <c r="AL250" s="66"/>
      <c r="AM250" s="66"/>
      <c r="AN250" s="66"/>
      <c r="AO250" s="66">
        <f>Z250</f>
        <v>89</v>
      </c>
      <c r="AP250" s="66"/>
      <c r="AQ250" s="66"/>
      <c r="AR250" s="66"/>
      <c r="AS250" s="66"/>
      <c r="AT250" s="62">
        <f>AJ250+AO250</f>
        <v>89</v>
      </c>
      <c r="AU250" s="60"/>
      <c r="AV250" s="60"/>
      <c r="AW250" s="60"/>
      <c r="AX250" s="72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</row>
    <row r="251" spans="1:60" ht="38.25" customHeight="1" hidden="1" outlineLevel="1">
      <c r="A251" s="65">
        <v>2</v>
      </c>
      <c r="B251" s="60"/>
      <c r="C251" s="59" t="str">
        <f>C186</f>
        <v>динаміка виготовлення проектної документації до запланованої кількості</v>
      </c>
      <c r="D251" s="59"/>
      <c r="E251" s="59"/>
      <c r="F251" s="59"/>
      <c r="G251" s="59"/>
      <c r="H251" s="59"/>
      <c r="I251" s="59"/>
      <c r="J251" s="59"/>
      <c r="K251" s="59"/>
      <c r="L251" s="59"/>
      <c r="M251" s="66" t="str">
        <f>M186</f>
        <v>%</v>
      </c>
      <c r="N251" s="66"/>
      <c r="O251" s="66"/>
      <c r="P251" s="66" t="str">
        <f>P186</f>
        <v>розрахунок</v>
      </c>
      <c r="Q251" s="66"/>
      <c r="R251" s="66"/>
      <c r="S251" s="66"/>
      <c r="T251" s="66"/>
      <c r="U251" s="282"/>
      <c r="V251" s="283"/>
      <c r="W251" s="283"/>
      <c r="X251" s="283"/>
      <c r="Y251" s="284"/>
      <c r="Z251" s="65">
        <v>100</v>
      </c>
      <c r="AA251" s="60"/>
      <c r="AB251" s="60"/>
      <c r="AC251" s="60"/>
      <c r="AD251" s="72"/>
      <c r="AE251" s="65">
        <f>U251+Z251</f>
        <v>100</v>
      </c>
      <c r="AF251" s="60"/>
      <c r="AG251" s="60"/>
      <c r="AH251" s="60"/>
      <c r="AI251" s="72"/>
      <c r="AJ251" s="66"/>
      <c r="AK251" s="66"/>
      <c r="AL251" s="66"/>
      <c r="AM251" s="66"/>
      <c r="AN251" s="66"/>
      <c r="AO251" s="66">
        <f>Z251</f>
        <v>100</v>
      </c>
      <c r="AP251" s="66"/>
      <c r="AQ251" s="66"/>
      <c r="AR251" s="66"/>
      <c r="AS251" s="66"/>
      <c r="AT251" s="62">
        <f>AJ251+AO251</f>
        <v>100</v>
      </c>
      <c r="AU251" s="60"/>
      <c r="AV251" s="60"/>
      <c r="AW251" s="60"/>
      <c r="AX251" s="72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</row>
    <row r="252" spans="1:60" ht="36" customHeight="1" hidden="1" outlineLevel="1">
      <c r="A252" s="65">
        <v>3</v>
      </c>
      <c r="B252" s="60"/>
      <c r="C252" s="59" t="s">
        <v>165</v>
      </c>
      <c r="D252" s="59"/>
      <c r="E252" s="59"/>
      <c r="F252" s="59"/>
      <c r="G252" s="59"/>
      <c r="H252" s="59"/>
      <c r="I252" s="59"/>
      <c r="J252" s="59"/>
      <c r="K252" s="59"/>
      <c r="L252" s="59"/>
      <c r="M252" s="66" t="str">
        <f>M187</f>
        <v>%</v>
      </c>
      <c r="N252" s="66"/>
      <c r="O252" s="66"/>
      <c r="P252" s="66" t="str">
        <f>P187</f>
        <v>розрахунок</v>
      </c>
      <c r="Q252" s="66"/>
      <c r="R252" s="66"/>
      <c r="S252" s="66"/>
      <c r="T252" s="66"/>
      <c r="U252" s="66"/>
      <c r="V252" s="66"/>
      <c r="W252" s="66"/>
      <c r="X252" s="66"/>
      <c r="Y252" s="66"/>
      <c r="Z252" s="65">
        <v>100</v>
      </c>
      <c r="AA252" s="60"/>
      <c r="AB252" s="60"/>
      <c r="AC252" s="60"/>
      <c r="AD252" s="72"/>
      <c r="AE252" s="65">
        <f>U252+Z252</f>
        <v>100</v>
      </c>
      <c r="AF252" s="60"/>
      <c r="AG252" s="60"/>
      <c r="AH252" s="60"/>
      <c r="AI252" s="72"/>
      <c r="AJ252" s="66"/>
      <c r="AK252" s="66"/>
      <c r="AL252" s="66"/>
      <c r="AM252" s="66"/>
      <c r="AN252" s="66"/>
      <c r="AO252" s="66">
        <f>Z252</f>
        <v>100</v>
      </c>
      <c r="AP252" s="66"/>
      <c r="AQ252" s="66"/>
      <c r="AR252" s="66"/>
      <c r="AS252" s="66"/>
      <c r="AT252" s="62">
        <f>AJ252+AO252</f>
        <v>100</v>
      </c>
      <c r="AU252" s="60"/>
      <c r="AV252" s="60"/>
      <c r="AW252" s="60"/>
      <c r="AX252" s="72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</row>
    <row r="253" spans="1:60" ht="13.5" customHeight="1" collapsed="1">
      <c r="A253" s="20"/>
      <c r="B253" s="20"/>
      <c r="C253" s="21"/>
      <c r="D253" s="21"/>
      <c r="E253" s="21"/>
      <c r="F253" s="21"/>
      <c r="G253" s="21"/>
      <c r="H253" s="21"/>
      <c r="I253" s="21"/>
      <c r="J253" s="21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</row>
    <row r="254" spans="1:60" ht="13.5" customHeight="1">
      <c r="A254" s="278" t="s">
        <v>72</v>
      </c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44"/>
      <c r="AG254" s="44"/>
      <c r="AH254" s="44"/>
      <c r="AI254" s="44"/>
      <c r="AJ254" s="44"/>
      <c r="AK254" s="44"/>
      <c r="AL254" s="44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</row>
    <row r="255" spans="1:60" ht="13.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1"/>
      <c r="AG255" s="41"/>
      <c r="AH255" s="41"/>
      <c r="AI255" s="41"/>
      <c r="AJ255" s="41"/>
      <c r="AK255" s="41"/>
      <c r="AL255" s="41"/>
      <c r="AM255" s="263" t="s">
        <v>5</v>
      </c>
      <c r="AN255" s="263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</row>
    <row r="256" spans="1:60" ht="28.5" customHeight="1">
      <c r="A256" s="249" t="s">
        <v>30</v>
      </c>
      <c r="B256" s="249"/>
      <c r="C256" s="249"/>
      <c r="D256" s="249"/>
      <c r="E256" s="249"/>
      <c r="F256" s="249"/>
      <c r="G256" s="249"/>
      <c r="H256" s="249"/>
      <c r="I256" s="249"/>
      <c r="J256" s="249"/>
      <c r="K256" s="66" t="s">
        <v>183</v>
      </c>
      <c r="L256" s="66"/>
      <c r="M256" s="66"/>
      <c r="N256" s="66"/>
      <c r="O256" s="66"/>
      <c r="P256" s="66"/>
      <c r="Q256" s="66" t="s">
        <v>184</v>
      </c>
      <c r="R256" s="66"/>
      <c r="S256" s="66"/>
      <c r="T256" s="66"/>
      <c r="U256" s="66"/>
      <c r="V256" s="66"/>
      <c r="W256" s="66" t="s">
        <v>185</v>
      </c>
      <c r="X256" s="66"/>
      <c r="Y256" s="66"/>
      <c r="Z256" s="66"/>
      <c r="AA256" s="66"/>
      <c r="AB256" s="66"/>
      <c r="AC256" s="66" t="s">
        <v>132</v>
      </c>
      <c r="AD256" s="66"/>
      <c r="AE256" s="66"/>
      <c r="AF256" s="66"/>
      <c r="AG256" s="66"/>
      <c r="AH256" s="66"/>
      <c r="AI256" s="66" t="s">
        <v>187</v>
      </c>
      <c r="AJ256" s="66"/>
      <c r="AK256" s="66"/>
      <c r="AL256" s="66"/>
      <c r="AM256" s="66"/>
      <c r="AN256" s="66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</row>
    <row r="257" spans="1:60" ht="13.5" customHeight="1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66" t="s">
        <v>8</v>
      </c>
      <c r="L257" s="66"/>
      <c r="M257" s="66"/>
      <c r="N257" s="66" t="s">
        <v>9</v>
      </c>
      <c r="O257" s="66"/>
      <c r="P257" s="66"/>
      <c r="Q257" s="66" t="s">
        <v>8</v>
      </c>
      <c r="R257" s="66"/>
      <c r="S257" s="66"/>
      <c r="T257" s="66" t="s">
        <v>9</v>
      </c>
      <c r="U257" s="66"/>
      <c r="V257" s="66"/>
      <c r="W257" s="66" t="s">
        <v>8</v>
      </c>
      <c r="X257" s="66"/>
      <c r="Y257" s="66"/>
      <c r="Z257" s="66" t="s">
        <v>9</v>
      </c>
      <c r="AA257" s="66"/>
      <c r="AB257" s="66"/>
      <c r="AC257" s="66" t="s">
        <v>8</v>
      </c>
      <c r="AD257" s="66"/>
      <c r="AE257" s="66"/>
      <c r="AF257" s="66" t="s">
        <v>9</v>
      </c>
      <c r="AG257" s="66"/>
      <c r="AH257" s="66"/>
      <c r="AI257" s="66" t="s">
        <v>8</v>
      </c>
      <c r="AJ257" s="66"/>
      <c r="AK257" s="66"/>
      <c r="AL257" s="66" t="s">
        <v>9</v>
      </c>
      <c r="AM257" s="66"/>
      <c r="AN257" s="66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</row>
    <row r="258" spans="1:60" ht="24.75" customHeight="1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</row>
    <row r="259" spans="1:60" ht="10.5" customHeight="1">
      <c r="A259" s="250">
        <v>1</v>
      </c>
      <c r="B259" s="250"/>
      <c r="C259" s="250"/>
      <c r="D259" s="250"/>
      <c r="E259" s="250"/>
      <c r="F259" s="250"/>
      <c r="G259" s="250"/>
      <c r="H259" s="250"/>
      <c r="I259" s="250"/>
      <c r="J259" s="250"/>
      <c r="K259" s="66">
        <v>2</v>
      </c>
      <c r="L259" s="66"/>
      <c r="M259" s="66"/>
      <c r="N259" s="66">
        <v>3</v>
      </c>
      <c r="O259" s="66"/>
      <c r="P259" s="66"/>
      <c r="Q259" s="66">
        <v>4</v>
      </c>
      <c r="R259" s="66"/>
      <c r="S259" s="66"/>
      <c r="T259" s="66">
        <v>5</v>
      </c>
      <c r="U259" s="66"/>
      <c r="V259" s="66"/>
      <c r="W259" s="66">
        <v>6</v>
      </c>
      <c r="X259" s="66"/>
      <c r="Y259" s="66"/>
      <c r="Z259" s="66">
        <v>7</v>
      </c>
      <c r="AA259" s="66"/>
      <c r="AB259" s="66"/>
      <c r="AC259" s="66">
        <v>8</v>
      </c>
      <c r="AD259" s="66"/>
      <c r="AE259" s="66"/>
      <c r="AF259" s="66">
        <v>9</v>
      </c>
      <c r="AG259" s="66"/>
      <c r="AH259" s="66"/>
      <c r="AI259" s="66">
        <v>10</v>
      </c>
      <c r="AJ259" s="66"/>
      <c r="AK259" s="66"/>
      <c r="AL259" s="66">
        <v>11</v>
      </c>
      <c r="AM259" s="66"/>
      <c r="AN259" s="66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</row>
    <row r="260" spans="1:60" ht="12.75" customHeight="1">
      <c r="A260" s="251" t="s">
        <v>18</v>
      </c>
      <c r="B260" s="251"/>
      <c r="C260" s="251"/>
      <c r="D260" s="251"/>
      <c r="E260" s="251"/>
      <c r="F260" s="251"/>
      <c r="G260" s="251"/>
      <c r="H260" s="251"/>
      <c r="I260" s="251"/>
      <c r="J260" s="251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</row>
    <row r="261" spans="1:60" ht="58.5" customHeight="1">
      <c r="A261" s="252" t="s">
        <v>73</v>
      </c>
      <c r="B261" s="253"/>
      <c r="C261" s="253"/>
      <c r="D261" s="253"/>
      <c r="E261" s="253"/>
      <c r="F261" s="253"/>
      <c r="G261" s="253"/>
      <c r="H261" s="253"/>
      <c r="I261" s="253"/>
      <c r="J261" s="254"/>
      <c r="K261" s="92" t="s">
        <v>69</v>
      </c>
      <c r="L261" s="93"/>
      <c r="M261" s="94"/>
      <c r="N261" s="66"/>
      <c r="O261" s="66"/>
      <c r="P261" s="66"/>
      <c r="Q261" s="92" t="s">
        <v>69</v>
      </c>
      <c r="R261" s="93"/>
      <c r="S261" s="94"/>
      <c r="T261" s="66"/>
      <c r="U261" s="66"/>
      <c r="V261" s="66"/>
      <c r="W261" s="92" t="s">
        <v>69</v>
      </c>
      <c r="X261" s="93"/>
      <c r="Y261" s="94"/>
      <c r="Z261" s="66"/>
      <c r="AA261" s="66"/>
      <c r="AB261" s="66"/>
      <c r="AC261" s="92" t="s">
        <v>69</v>
      </c>
      <c r="AD261" s="93"/>
      <c r="AE261" s="94"/>
      <c r="AF261" s="66"/>
      <c r="AG261" s="66"/>
      <c r="AH261" s="66"/>
      <c r="AI261" s="92" t="s">
        <v>69</v>
      </c>
      <c r="AJ261" s="93"/>
      <c r="AK261" s="94"/>
      <c r="AL261" s="66"/>
      <c r="AM261" s="66"/>
      <c r="AN261" s="66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</row>
    <row r="262" spans="1:60" ht="12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</row>
    <row r="263" spans="1:73" ht="13.5" customHeight="1">
      <c r="A263" s="159" t="s">
        <v>74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5"/>
      <c r="BN263" s="5"/>
      <c r="BO263" s="5"/>
      <c r="BP263" s="5"/>
      <c r="BQ263" s="5"/>
      <c r="BR263" s="5"/>
      <c r="BS263" s="5"/>
      <c r="BT263" s="5"/>
      <c r="BU263" s="5"/>
    </row>
    <row r="264" ht="8.25" customHeight="1">
      <c r="A264" s="19"/>
    </row>
    <row r="265" spans="63:64" ht="12" customHeight="1">
      <c r="BK265" s="263" t="s">
        <v>5</v>
      </c>
      <c r="BL265" s="263"/>
    </row>
    <row r="266" spans="1:73" ht="13.5" customHeight="1">
      <c r="A266" s="66" t="s">
        <v>22</v>
      </c>
      <c r="B266" s="66"/>
      <c r="C266" s="66"/>
      <c r="D266" s="66" t="s">
        <v>31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5" t="s">
        <v>183</v>
      </c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72"/>
      <c r="AI266" s="65" t="s">
        <v>196</v>
      </c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72"/>
      <c r="AU266" s="65" t="s">
        <v>141</v>
      </c>
      <c r="AV266" s="60"/>
      <c r="AW266" s="60"/>
      <c r="AX266" s="60"/>
      <c r="AY266" s="60"/>
      <c r="AZ266" s="72"/>
      <c r="BA266" s="65" t="s">
        <v>197</v>
      </c>
      <c r="BB266" s="60"/>
      <c r="BC266" s="60"/>
      <c r="BD266" s="60"/>
      <c r="BE266" s="60"/>
      <c r="BF266" s="72"/>
      <c r="BG266" s="65" t="s">
        <v>198</v>
      </c>
      <c r="BH266" s="60"/>
      <c r="BI266" s="60"/>
      <c r="BJ266" s="60"/>
      <c r="BK266" s="60"/>
      <c r="BL266" s="72"/>
      <c r="BM266" s="5"/>
      <c r="BN266" s="5"/>
      <c r="BO266" s="5"/>
      <c r="BP266" s="5"/>
      <c r="BQ266" s="5"/>
      <c r="BR266" s="5"/>
      <c r="BS266" s="5"/>
      <c r="BT266" s="5"/>
      <c r="BU266" s="5"/>
    </row>
    <row r="267" spans="1:73" ht="13.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5" t="s">
        <v>8</v>
      </c>
      <c r="X267" s="60"/>
      <c r="Y267" s="60"/>
      <c r="Z267" s="60"/>
      <c r="AA267" s="60"/>
      <c r="AB267" s="72"/>
      <c r="AC267" s="65" t="s">
        <v>9</v>
      </c>
      <c r="AD267" s="60"/>
      <c r="AE267" s="60"/>
      <c r="AF267" s="60"/>
      <c r="AG267" s="60"/>
      <c r="AH267" s="72"/>
      <c r="AI267" s="65" t="s">
        <v>8</v>
      </c>
      <c r="AJ267" s="60"/>
      <c r="AK267" s="60"/>
      <c r="AL267" s="60"/>
      <c r="AM267" s="60"/>
      <c r="AN267" s="72"/>
      <c r="AO267" s="65" t="s">
        <v>9</v>
      </c>
      <c r="AP267" s="60"/>
      <c r="AQ267" s="60"/>
      <c r="AR267" s="60"/>
      <c r="AS267" s="60"/>
      <c r="AT267" s="72"/>
      <c r="AU267" s="160" t="s">
        <v>8</v>
      </c>
      <c r="AV267" s="106"/>
      <c r="AW267" s="107"/>
      <c r="AX267" s="160" t="s">
        <v>9</v>
      </c>
      <c r="AY267" s="106"/>
      <c r="AZ267" s="107"/>
      <c r="BA267" s="160" t="s">
        <v>8</v>
      </c>
      <c r="BB267" s="106"/>
      <c r="BC267" s="107"/>
      <c r="BD267" s="160" t="s">
        <v>9</v>
      </c>
      <c r="BE267" s="106"/>
      <c r="BF267" s="107"/>
      <c r="BG267" s="160" t="s">
        <v>8</v>
      </c>
      <c r="BH267" s="106"/>
      <c r="BI267" s="107"/>
      <c r="BJ267" s="160" t="s">
        <v>9</v>
      </c>
      <c r="BK267" s="106"/>
      <c r="BL267" s="107"/>
      <c r="BM267" s="5"/>
      <c r="BN267" s="5"/>
      <c r="BO267" s="5"/>
      <c r="BP267" s="5"/>
      <c r="BQ267" s="5"/>
      <c r="BR267" s="5"/>
      <c r="BS267" s="5"/>
      <c r="BT267" s="5"/>
      <c r="BU267" s="5"/>
    </row>
    <row r="268" spans="1:73" ht="36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5" t="s">
        <v>33</v>
      </c>
      <c r="X268" s="60"/>
      <c r="Y268" s="72"/>
      <c r="Z268" s="65" t="s">
        <v>34</v>
      </c>
      <c r="AA268" s="60"/>
      <c r="AB268" s="72"/>
      <c r="AC268" s="65" t="s">
        <v>33</v>
      </c>
      <c r="AD268" s="60"/>
      <c r="AE268" s="72"/>
      <c r="AF268" s="65" t="s">
        <v>34</v>
      </c>
      <c r="AG268" s="60"/>
      <c r="AH268" s="72"/>
      <c r="AI268" s="65" t="s">
        <v>33</v>
      </c>
      <c r="AJ268" s="60"/>
      <c r="AK268" s="72"/>
      <c r="AL268" s="65" t="s">
        <v>34</v>
      </c>
      <c r="AM268" s="60"/>
      <c r="AN268" s="72"/>
      <c r="AO268" s="65" t="s">
        <v>33</v>
      </c>
      <c r="AP268" s="60"/>
      <c r="AQ268" s="72"/>
      <c r="AR268" s="65" t="s">
        <v>34</v>
      </c>
      <c r="AS268" s="60"/>
      <c r="AT268" s="72"/>
      <c r="AU268" s="161"/>
      <c r="AV268" s="108"/>
      <c r="AW268" s="109"/>
      <c r="AX268" s="161"/>
      <c r="AY268" s="108"/>
      <c r="AZ268" s="109"/>
      <c r="BA268" s="161"/>
      <c r="BB268" s="108"/>
      <c r="BC268" s="109"/>
      <c r="BD268" s="161"/>
      <c r="BE268" s="108"/>
      <c r="BF268" s="109"/>
      <c r="BG268" s="161"/>
      <c r="BH268" s="108"/>
      <c r="BI268" s="109"/>
      <c r="BJ268" s="161"/>
      <c r="BK268" s="108"/>
      <c r="BL268" s="109"/>
      <c r="BM268" s="5"/>
      <c r="BN268" s="5"/>
      <c r="BO268" s="5"/>
      <c r="BP268" s="5"/>
      <c r="BQ268" s="5"/>
      <c r="BR268" s="5"/>
      <c r="BS268" s="5"/>
      <c r="BT268" s="5"/>
      <c r="BU268" s="5"/>
    </row>
    <row r="269" spans="1:73" ht="12" customHeight="1">
      <c r="A269" s="66">
        <v>1</v>
      </c>
      <c r="B269" s="66"/>
      <c r="C269" s="66"/>
      <c r="D269" s="66">
        <v>2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5">
        <v>3</v>
      </c>
      <c r="X269" s="60"/>
      <c r="Y269" s="72"/>
      <c r="Z269" s="65">
        <v>4</v>
      </c>
      <c r="AA269" s="60"/>
      <c r="AB269" s="72"/>
      <c r="AC269" s="65">
        <v>5</v>
      </c>
      <c r="AD269" s="60"/>
      <c r="AE269" s="72"/>
      <c r="AF269" s="65">
        <v>6</v>
      </c>
      <c r="AG269" s="60"/>
      <c r="AH269" s="72"/>
      <c r="AI269" s="65">
        <v>7</v>
      </c>
      <c r="AJ269" s="60"/>
      <c r="AK269" s="72"/>
      <c r="AL269" s="65">
        <v>8</v>
      </c>
      <c r="AM269" s="60"/>
      <c r="AN269" s="72"/>
      <c r="AO269" s="65">
        <v>9</v>
      </c>
      <c r="AP269" s="60"/>
      <c r="AQ269" s="72"/>
      <c r="AR269" s="65">
        <v>10</v>
      </c>
      <c r="AS269" s="60"/>
      <c r="AT269" s="72"/>
      <c r="AU269" s="65">
        <v>11</v>
      </c>
      <c r="AV269" s="60"/>
      <c r="AW269" s="72"/>
      <c r="AX269" s="65">
        <v>12</v>
      </c>
      <c r="AY269" s="60"/>
      <c r="AZ269" s="72"/>
      <c r="BA269" s="65">
        <v>13</v>
      </c>
      <c r="BB269" s="60"/>
      <c r="BC269" s="72"/>
      <c r="BD269" s="65">
        <v>14</v>
      </c>
      <c r="BE269" s="60"/>
      <c r="BF269" s="72"/>
      <c r="BG269" s="65">
        <v>15</v>
      </c>
      <c r="BH269" s="60"/>
      <c r="BI269" s="72"/>
      <c r="BJ269" s="65">
        <v>16</v>
      </c>
      <c r="BK269" s="60"/>
      <c r="BL269" s="72"/>
      <c r="BM269" s="5"/>
      <c r="BN269" s="5"/>
      <c r="BO269" s="5"/>
      <c r="BP269" s="5"/>
      <c r="BQ269" s="5"/>
      <c r="BR269" s="5"/>
      <c r="BS269" s="5"/>
      <c r="BT269" s="5"/>
      <c r="BU269" s="5"/>
    </row>
    <row r="270" spans="1:73" s="24" customFormat="1" ht="12.75" customHeight="1">
      <c r="A270" s="255"/>
      <c r="B270" s="255"/>
      <c r="C270" s="255"/>
      <c r="D270" s="66" t="s">
        <v>18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268"/>
      <c r="X270" s="269"/>
      <c r="Y270" s="270"/>
      <c r="Z270" s="268"/>
      <c r="AA270" s="269"/>
      <c r="AB270" s="270"/>
      <c r="AC270" s="268"/>
      <c r="AD270" s="269"/>
      <c r="AE270" s="270"/>
      <c r="AF270" s="268"/>
      <c r="AG270" s="269"/>
      <c r="AH270" s="270"/>
      <c r="AI270" s="268"/>
      <c r="AJ270" s="269"/>
      <c r="AK270" s="270"/>
      <c r="AL270" s="268"/>
      <c r="AM270" s="269"/>
      <c r="AN270" s="270"/>
      <c r="AO270" s="268"/>
      <c r="AP270" s="269"/>
      <c r="AQ270" s="270"/>
      <c r="AR270" s="268"/>
      <c r="AS270" s="269"/>
      <c r="AT270" s="270"/>
      <c r="AU270" s="268"/>
      <c r="AV270" s="269"/>
      <c r="AW270" s="270"/>
      <c r="AX270" s="268"/>
      <c r="AY270" s="269"/>
      <c r="AZ270" s="270"/>
      <c r="BA270" s="268"/>
      <c r="BB270" s="269"/>
      <c r="BC270" s="270"/>
      <c r="BD270" s="268"/>
      <c r="BE270" s="269"/>
      <c r="BF270" s="270"/>
      <c r="BG270" s="268"/>
      <c r="BH270" s="269"/>
      <c r="BI270" s="270"/>
      <c r="BJ270" s="268"/>
      <c r="BK270" s="269"/>
      <c r="BL270" s="270"/>
      <c r="BM270" s="25"/>
      <c r="BN270" s="25"/>
      <c r="BO270" s="25"/>
      <c r="BP270" s="25"/>
      <c r="BQ270" s="25"/>
      <c r="BR270" s="25"/>
      <c r="BS270" s="25"/>
      <c r="BT270" s="25"/>
      <c r="BU270" s="25"/>
    </row>
    <row r="271" spans="1:73" ht="24.75" customHeight="1">
      <c r="A271" s="66"/>
      <c r="B271" s="66"/>
      <c r="C271" s="66"/>
      <c r="D271" s="66" t="s">
        <v>35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92" t="s">
        <v>69</v>
      </c>
      <c r="X271" s="93"/>
      <c r="Y271" s="94"/>
      <c r="Z271" s="92" t="s">
        <v>69</v>
      </c>
      <c r="AA271" s="93"/>
      <c r="AB271" s="94"/>
      <c r="AC271" s="92"/>
      <c r="AD271" s="93"/>
      <c r="AE271" s="94"/>
      <c r="AF271" s="92"/>
      <c r="AG271" s="93"/>
      <c r="AH271" s="94"/>
      <c r="AI271" s="92" t="s">
        <v>69</v>
      </c>
      <c r="AJ271" s="93"/>
      <c r="AK271" s="94"/>
      <c r="AL271" s="92" t="s">
        <v>69</v>
      </c>
      <c r="AM271" s="93"/>
      <c r="AN271" s="94"/>
      <c r="AO271" s="92"/>
      <c r="AP271" s="93"/>
      <c r="AQ271" s="94"/>
      <c r="AR271" s="92"/>
      <c r="AS271" s="93"/>
      <c r="AT271" s="94"/>
      <c r="AU271" s="92" t="s">
        <v>69</v>
      </c>
      <c r="AV271" s="93"/>
      <c r="AW271" s="94"/>
      <c r="AX271" s="92"/>
      <c r="AY271" s="93"/>
      <c r="AZ271" s="94"/>
      <c r="BA271" s="92" t="s">
        <v>69</v>
      </c>
      <c r="BB271" s="93"/>
      <c r="BC271" s="94"/>
      <c r="BD271" s="92"/>
      <c r="BE271" s="93"/>
      <c r="BF271" s="94"/>
      <c r="BG271" s="92" t="s">
        <v>69</v>
      </c>
      <c r="BH271" s="93"/>
      <c r="BI271" s="94"/>
      <c r="BJ271" s="92"/>
      <c r="BK271" s="93"/>
      <c r="BL271" s="94"/>
      <c r="BM271" s="14"/>
      <c r="BN271" s="14"/>
      <c r="BO271" s="14"/>
      <c r="BP271" s="14"/>
      <c r="BQ271" s="14"/>
      <c r="BR271" s="14"/>
      <c r="BS271" s="14"/>
      <c r="BT271" s="14"/>
      <c r="BU271" s="14"/>
    </row>
    <row r="272" ht="9.75" customHeight="1">
      <c r="A272" s="49"/>
    </row>
    <row r="273" spans="1:73" ht="13.5" customHeight="1">
      <c r="A273" s="256" t="s">
        <v>135</v>
      </c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6"/>
      <c r="BC273" s="256"/>
      <c r="BD273" s="256"/>
      <c r="BE273" s="256"/>
      <c r="BF273" s="256"/>
      <c r="BG273" s="256"/>
      <c r="BH273" s="256"/>
      <c r="BI273" s="256"/>
      <c r="BJ273" s="256"/>
      <c r="BK273" s="256"/>
      <c r="BL273" s="256"/>
      <c r="BM273" s="5"/>
      <c r="BN273" s="5"/>
      <c r="BO273" s="5"/>
      <c r="BP273" s="5"/>
      <c r="BQ273" s="5"/>
      <c r="BR273" s="5"/>
      <c r="BS273" s="5"/>
      <c r="BT273" s="5"/>
      <c r="BU273" s="5"/>
    </row>
    <row r="274" ht="9.75" customHeight="1">
      <c r="A274" s="19"/>
    </row>
    <row r="275" spans="1:73" ht="13.5" customHeight="1">
      <c r="A275" s="159" t="s">
        <v>199</v>
      </c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5"/>
      <c r="BN275" s="5"/>
      <c r="BO275" s="5"/>
      <c r="BP275" s="5"/>
      <c r="BQ275" s="5"/>
      <c r="BR275" s="5"/>
      <c r="BS275" s="5"/>
      <c r="BT275" s="5"/>
      <c r="BU275" s="5"/>
    </row>
    <row r="276" ht="6.75" customHeight="1">
      <c r="A276" s="19"/>
    </row>
    <row r="277" spans="1:73" ht="12.75" customHeight="1">
      <c r="A277" s="281"/>
      <c r="B277" s="281"/>
      <c r="C277" s="281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  <c r="AP277" s="281"/>
      <c r="AQ277" s="281"/>
      <c r="AR277" s="281"/>
      <c r="AS277" s="281"/>
      <c r="AT277" s="281"/>
      <c r="AU277" s="281"/>
      <c r="AV277" s="281"/>
      <c r="AW277" s="281"/>
      <c r="AX277" s="281"/>
      <c r="AY277" s="281"/>
      <c r="AZ277" s="281"/>
      <c r="BA277" s="281"/>
      <c r="BB277" s="281"/>
      <c r="BC277" s="281"/>
      <c r="BD277" s="281"/>
      <c r="BE277" s="281"/>
      <c r="BF277" s="281"/>
      <c r="BG277" s="281"/>
      <c r="BH277" s="281"/>
      <c r="BI277" s="281"/>
      <c r="BJ277" s="281"/>
      <c r="BK277" s="281"/>
      <c r="BL277" s="281"/>
      <c r="BM277" s="5"/>
      <c r="BN277" s="5"/>
      <c r="BO277" s="5"/>
      <c r="BP277" s="5"/>
      <c r="BQ277" s="5"/>
      <c r="BR277" s="263" t="s">
        <v>5</v>
      </c>
      <c r="BS277" s="263"/>
      <c r="BT277" s="5"/>
      <c r="BU277" s="5"/>
    </row>
    <row r="278" spans="1:74" ht="13.5" customHeight="1">
      <c r="A278" s="160" t="s">
        <v>36</v>
      </c>
      <c r="B278" s="106"/>
      <c r="C278" s="106"/>
      <c r="D278" s="66" t="s">
        <v>37</v>
      </c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 t="s">
        <v>38</v>
      </c>
      <c r="U278" s="66"/>
      <c r="V278" s="66"/>
      <c r="W278" s="66"/>
      <c r="X278" s="66"/>
      <c r="Y278" s="66"/>
      <c r="Z278" s="66"/>
      <c r="AA278" s="65" t="s">
        <v>183</v>
      </c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72"/>
      <c r="AP278" s="65" t="s">
        <v>184</v>
      </c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72"/>
      <c r="BE278" s="66" t="s">
        <v>185</v>
      </c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5"/>
      <c r="BU278" s="5"/>
      <c r="BV278" s="5"/>
    </row>
    <row r="279" spans="1:74" ht="23.25" customHeight="1">
      <c r="A279" s="161"/>
      <c r="B279" s="108"/>
      <c r="C279" s="108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5" t="s">
        <v>8</v>
      </c>
      <c r="AB279" s="60"/>
      <c r="AC279" s="60"/>
      <c r="AD279" s="60"/>
      <c r="AE279" s="72"/>
      <c r="AF279" s="65" t="s">
        <v>9</v>
      </c>
      <c r="AG279" s="60"/>
      <c r="AH279" s="60"/>
      <c r="AI279" s="60"/>
      <c r="AJ279" s="72"/>
      <c r="AK279" s="65" t="s">
        <v>39</v>
      </c>
      <c r="AL279" s="60"/>
      <c r="AM279" s="60"/>
      <c r="AN279" s="60"/>
      <c r="AO279" s="72"/>
      <c r="AP279" s="66" t="s">
        <v>8</v>
      </c>
      <c r="AQ279" s="66"/>
      <c r="AR279" s="66"/>
      <c r="AS279" s="66"/>
      <c r="AT279" s="66"/>
      <c r="AU279" s="66" t="s">
        <v>9</v>
      </c>
      <c r="AV279" s="66"/>
      <c r="AW279" s="66"/>
      <c r="AX279" s="66"/>
      <c r="AY279" s="66"/>
      <c r="AZ279" s="65" t="s">
        <v>40</v>
      </c>
      <c r="BA279" s="60"/>
      <c r="BB279" s="60"/>
      <c r="BC279" s="60"/>
      <c r="BD279" s="72"/>
      <c r="BE279" s="65" t="s">
        <v>8</v>
      </c>
      <c r="BF279" s="60"/>
      <c r="BG279" s="60"/>
      <c r="BH279" s="60"/>
      <c r="BI279" s="72"/>
      <c r="BJ279" s="65" t="s">
        <v>9</v>
      </c>
      <c r="BK279" s="60"/>
      <c r="BL279" s="60"/>
      <c r="BM279" s="60"/>
      <c r="BN279" s="72"/>
      <c r="BO279" s="65" t="s">
        <v>41</v>
      </c>
      <c r="BP279" s="60"/>
      <c r="BQ279" s="60"/>
      <c r="BR279" s="60"/>
      <c r="BS279" s="72"/>
      <c r="BT279" s="5"/>
      <c r="BU279" s="5"/>
      <c r="BV279" s="5"/>
    </row>
    <row r="280" spans="1:74" ht="11.25" customHeight="1">
      <c r="A280" s="65">
        <v>1</v>
      </c>
      <c r="B280" s="60"/>
      <c r="C280" s="60"/>
      <c r="D280" s="66">
        <v>2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>
        <v>3</v>
      </c>
      <c r="U280" s="66"/>
      <c r="V280" s="66"/>
      <c r="W280" s="66"/>
      <c r="X280" s="66"/>
      <c r="Y280" s="66"/>
      <c r="Z280" s="66"/>
      <c r="AA280" s="65">
        <v>4</v>
      </c>
      <c r="AB280" s="60"/>
      <c r="AC280" s="60"/>
      <c r="AD280" s="60"/>
      <c r="AE280" s="72"/>
      <c r="AF280" s="65">
        <v>5</v>
      </c>
      <c r="AG280" s="60"/>
      <c r="AH280" s="60"/>
      <c r="AI280" s="60"/>
      <c r="AJ280" s="72"/>
      <c r="AK280" s="65">
        <v>6</v>
      </c>
      <c r="AL280" s="60"/>
      <c r="AM280" s="60"/>
      <c r="AN280" s="60"/>
      <c r="AO280" s="72"/>
      <c r="AP280" s="66">
        <v>7</v>
      </c>
      <c r="AQ280" s="66"/>
      <c r="AR280" s="66"/>
      <c r="AS280" s="66"/>
      <c r="AT280" s="66"/>
      <c r="AU280" s="66">
        <v>8</v>
      </c>
      <c r="AV280" s="66"/>
      <c r="AW280" s="66"/>
      <c r="AX280" s="66"/>
      <c r="AY280" s="66"/>
      <c r="AZ280" s="66">
        <v>9</v>
      </c>
      <c r="BA280" s="66"/>
      <c r="BB280" s="66"/>
      <c r="BC280" s="66"/>
      <c r="BD280" s="66"/>
      <c r="BE280" s="65">
        <v>10</v>
      </c>
      <c r="BF280" s="60"/>
      <c r="BG280" s="60"/>
      <c r="BH280" s="60"/>
      <c r="BI280" s="72"/>
      <c r="BJ280" s="65">
        <v>11</v>
      </c>
      <c r="BK280" s="60"/>
      <c r="BL280" s="60"/>
      <c r="BM280" s="60"/>
      <c r="BN280" s="72"/>
      <c r="BO280" s="66">
        <v>12</v>
      </c>
      <c r="BP280" s="66"/>
      <c r="BQ280" s="66"/>
      <c r="BR280" s="66"/>
      <c r="BS280" s="66"/>
      <c r="BT280" s="5"/>
      <c r="BU280" s="5"/>
      <c r="BV280" s="5"/>
    </row>
    <row r="281" spans="1:74" ht="48.75" customHeight="1">
      <c r="A281" s="65">
        <v>1</v>
      </c>
      <c r="B281" s="60"/>
      <c r="C281" s="60"/>
      <c r="D281" s="59" t="s">
        <v>200</v>
      </c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 t="s">
        <v>210</v>
      </c>
      <c r="U281" s="59"/>
      <c r="V281" s="59"/>
      <c r="W281" s="59"/>
      <c r="X281" s="59"/>
      <c r="Y281" s="59"/>
      <c r="Z281" s="59"/>
      <c r="AA281" s="62">
        <f>R34</f>
        <v>3419825</v>
      </c>
      <c r="AB281" s="63"/>
      <c r="AC281" s="63"/>
      <c r="AD281" s="63"/>
      <c r="AE281" s="64"/>
      <c r="AF281" s="62">
        <f>W36</f>
        <v>2516619</v>
      </c>
      <c r="AG281" s="63"/>
      <c r="AH281" s="63"/>
      <c r="AI281" s="63"/>
      <c r="AJ281" s="64"/>
      <c r="AK281" s="62">
        <f>AA281+AF281</f>
        <v>5936444</v>
      </c>
      <c r="AL281" s="63"/>
      <c r="AM281" s="63"/>
      <c r="AN281" s="63"/>
      <c r="AO281" s="64"/>
      <c r="AP281" s="61">
        <f>AJ34</f>
        <v>10038457</v>
      </c>
      <c r="AQ281" s="61"/>
      <c r="AR281" s="61"/>
      <c r="AS281" s="61"/>
      <c r="AT281" s="61"/>
      <c r="AU281" s="61">
        <f>AO36</f>
        <v>4089501</v>
      </c>
      <c r="AV281" s="61"/>
      <c r="AW281" s="61"/>
      <c r="AX281" s="61"/>
      <c r="AY281" s="61"/>
      <c r="AZ281" s="61">
        <f>AP281+AU281</f>
        <v>14127958</v>
      </c>
      <c r="BA281" s="61"/>
      <c r="BB281" s="61"/>
      <c r="BC281" s="61"/>
      <c r="BD281" s="61"/>
      <c r="BE281" s="62">
        <f>BB34</f>
        <v>6952172</v>
      </c>
      <c r="BF281" s="63"/>
      <c r="BG281" s="63"/>
      <c r="BH281" s="63"/>
      <c r="BI281" s="64"/>
      <c r="BJ281" s="62">
        <f>BG36</f>
        <v>0</v>
      </c>
      <c r="BK281" s="63"/>
      <c r="BL281" s="63"/>
      <c r="BM281" s="63"/>
      <c r="BN281" s="64"/>
      <c r="BO281" s="61">
        <f>BE281+BJ281</f>
        <v>6952172</v>
      </c>
      <c r="BP281" s="61"/>
      <c r="BQ281" s="61"/>
      <c r="BR281" s="61"/>
      <c r="BS281" s="61"/>
      <c r="BT281" s="15"/>
      <c r="BU281" s="15"/>
      <c r="BV281" s="15"/>
    </row>
    <row r="282" spans="1:74" ht="12" customHeight="1">
      <c r="A282" s="121"/>
      <c r="B282" s="122"/>
      <c r="C282" s="122"/>
      <c r="D282" s="66" t="s">
        <v>18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276"/>
      <c r="U282" s="276"/>
      <c r="V282" s="276"/>
      <c r="W282" s="276"/>
      <c r="X282" s="276"/>
      <c r="Y282" s="276"/>
      <c r="Z282" s="276"/>
      <c r="AA282" s="189">
        <f>AA281</f>
        <v>3419825</v>
      </c>
      <c r="AB282" s="190"/>
      <c r="AC282" s="190"/>
      <c r="AD282" s="190"/>
      <c r="AE282" s="191"/>
      <c r="AF282" s="189">
        <f>AF281</f>
        <v>2516619</v>
      </c>
      <c r="AG282" s="190"/>
      <c r="AH282" s="190"/>
      <c r="AI282" s="190"/>
      <c r="AJ282" s="191"/>
      <c r="AK282" s="189">
        <f>AA282+AF282</f>
        <v>5936444</v>
      </c>
      <c r="AL282" s="190"/>
      <c r="AM282" s="190"/>
      <c r="AN282" s="190"/>
      <c r="AO282" s="191"/>
      <c r="AP282" s="189">
        <f>AP281</f>
        <v>10038457</v>
      </c>
      <c r="AQ282" s="190"/>
      <c r="AR282" s="190"/>
      <c r="AS282" s="190"/>
      <c r="AT282" s="191"/>
      <c r="AU282" s="189">
        <f>AU281</f>
        <v>4089501</v>
      </c>
      <c r="AV282" s="190"/>
      <c r="AW282" s="190"/>
      <c r="AX282" s="190"/>
      <c r="AY282" s="191"/>
      <c r="AZ282" s="189">
        <f>AP282+AU282</f>
        <v>14127958</v>
      </c>
      <c r="BA282" s="190"/>
      <c r="BB282" s="190"/>
      <c r="BC282" s="190"/>
      <c r="BD282" s="191"/>
      <c r="BE282" s="189">
        <f>BE281</f>
        <v>6952172</v>
      </c>
      <c r="BF282" s="190"/>
      <c r="BG282" s="190"/>
      <c r="BH282" s="190"/>
      <c r="BI282" s="191"/>
      <c r="BJ282" s="189">
        <f>BJ281</f>
        <v>0</v>
      </c>
      <c r="BK282" s="190"/>
      <c r="BL282" s="190"/>
      <c r="BM282" s="190"/>
      <c r="BN282" s="191"/>
      <c r="BO282" s="189">
        <f>BE282+BJ282</f>
        <v>6952172</v>
      </c>
      <c r="BP282" s="190"/>
      <c r="BQ282" s="190"/>
      <c r="BR282" s="190"/>
      <c r="BS282" s="191"/>
      <c r="BT282" s="11"/>
      <c r="BU282" s="11"/>
      <c r="BV282" s="11"/>
    </row>
    <row r="283" ht="6.75" customHeight="1"/>
    <row r="284" spans="1:73" ht="13.5" customHeight="1">
      <c r="A284" s="159" t="s">
        <v>201</v>
      </c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5"/>
      <c r="BN284" s="5"/>
      <c r="BO284" s="5"/>
      <c r="BP284" s="5"/>
      <c r="BQ284" s="5"/>
      <c r="BR284" s="5"/>
      <c r="BS284" s="5"/>
      <c r="BT284" s="5"/>
      <c r="BU284" s="5"/>
    </row>
    <row r="285" ht="3.75" customHeight="1">
      <c r="A285" s="19"/>
    </row>
    <row r="286" spans="1:73" ht="15" customHeight="1">
      <c r="A286" s="281"/>
      <c r="B286" s="281"/>
      <c r="C286" s="281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  <c r="AP286" s="281"/>
      <c r="AQ286" s="281"/>
      <c r="AR286" s="281"/>
      <c r="AS286" s="281"/>
      <c r="AT286" s="281"/>
      <c r="AU286" s="281"/>
      <c r="AV286" s="281"/>
      <c r="AW286" s="281"/>
      <c r="AX286" s="281"/>
      <c r="AY286" s="281"/>
      <c r="AZ286" s="281"/>
      <c r="BA286" s="281"/>
      <c r="BB286" s="281"/>
      <c r="BC286" s="263" t="s">
        <v>5</v>
      </c>
      <c r="BD286" s="263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</row>
    <row r="287" spans="1:73" ht="13.5" customHeight="1">
      <c r="A287" s="160" t="s">
        <v>36</v>
      </c>
      <c r="B287" s="106"/>
      <c r="C287" s="106"/>
      <c r="D287" s="66" t="s">
        <v>37</v>
      </c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 t="s">
        <v>38</v>
      </c>
      <c r="U287" s="66"/>
      <c r="V287" s="66"/>
      <c r="W287" s="66"/>
      <c r="X287" s="66"/>
      <c r="Y287" s="66"/>
      <c r="Z287" s="66"/>
      <c r="AA287" s="65" t="s">
        <v>132</v>
      </c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72"/>
      <c r="AP287" s="66" t="s">
        <v>187</v>
      </c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</row>
    <row r="288" spans="1:73" ht="24.75" customHeight="1">
      <c r="A288" s="161"/>
      <c r="B288" s="108"/>
      <c r="C288" s="108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 t="s">
        <v>8</v>
      </c>
      <c r="AB288" s="66"/>
      <c r="AC288" s="66"/>
      <c r="AD288" s="66"/>
      <c r="AE288" s="66"/>
      <c r="AF288" s="66" t="s">
        <v>9</v>
      </c>
      <c r="AG288" s="66"/>
      <c r="AH288" s="66"/>
      <c r="AI288" s="66"/>
      <c r="AJ288" s="66"/>
      <c r="AK288" s="65" t="s">
        <v>39</v>
      </c>
      <c r="AL288" s="60"/>
      <c r="AM288" s="60"/>
      <c r="AN288" s="60"/>
      <c r="AO288" s="72"/>
      <c r="AP288" s="66" t="s">
        <v>8</v>
      </c>
      <c r="AQ288" s="66"/>
      <c r="AR288" s="66"/>
      <c r="AS288" s="66"/>
      <c r="AT288" s="66"/>
      <c r="AU288" s="66" t="s">
        <v>9</v>
      </c>
      <c r="AV288" s="66"/>
      <c r="AW288" s="66"/>
      <c r="AX288" s="66"/>
      <c r="AY288" s="66"/>
      <c r="AZ288" s="65" t="s">
        <v>40</v>
      </c>
      <c r="BA288" s="60"/>
      <c r="BB288" s="60"/>
      <c r="BC288" s="60"/>
      <c r="BD288" s="72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</row>
    <row r="289" spans="1:73" ht="11.25" customHeight="1">
      <c r="A289" s="65">
        <v>1</v>
      </c>
      <c r="B289" s="60"/>
      <c r="C289" s="60"/>
      <c r="D289" s="66">
        <v>2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>
        <v>3</v>
      </c>
      <c r="U289" s="66"/>
      <c r="V289" s="66"/>
      <c r="W289" s="66"/>
      <c r="X289" s="66"/>
      <c r="Y289" s="66"/>
      <c r="Z289" s="66"/>
      <c r="AA289" s="66">
        <v>4</v>
      </c>
      <c r="AB289" s="66"/>
      <c r="AC289" s="66"/>
      <c r="AD289" s="66"/>
      <c r="AE289" s="66"/>
      <c r="AF289" s="66">
        <v>5</v>
      </c>
      <c r="AG289" s="66"/>
      <c r="AH289" s="66"/>
      <c r="AI289" s="66"/>
      <c r="AJ289" s="66"/>
      <c r="AK289" s="66">
        <v>6</v>
      </c>
      <c r="AL289" s="66"/>
      <c r="AM289" s="66"/>
      <c r="AN289" s="66"/>
      <c r="AO289" s="66"/>
      <c r="AP289" s="66">
        <v>7</v>
      </c>
      <c r="AQ289" s="66"/>
      <c r="AR289" s="66"/>
      <c r="AS289" s="66"/>
      <c r="AT289" s="66"/>
      <c r="AU289" s="66">
        <v>8</v>
      </c>
      <c r="AV289" s="66"/>
      <c r="AW289" s="66"/>
      <c r="AX289" s="66"/>
      <c r="AY289" s="66"/>
      <c r="AZ289" s="66">
        <v>9</v>
      </c>
      <c r="BA289" s="66"/>
      <c r="BB289" s="66"/>
      <c r="BC289" s="66"/>
      <c r="BD289" s="66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</row>
    <row r="290" spans="1:73" ht="12.75" customHeight="1">
      <c r="A290" s="121"/>
      <c r="B290" s="122"/>
      <c r="C290" s="122"/>
      <c r="D290" s="66" t="s">
        <v>18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276"/>
      <c r="U290" s="276"/>
      <c r="V290" s="276"/>
      <c r="W290" s="276"/>
      <c r="X290" s="276"/>
      <c r="Y290" s="276"/>
      <c r="Z290" s="276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/>
      <c r="AS290" s="243"/>
      <c r="AT290" s="243"/>
      <c r="AU290" s="243"/>
      <c r="AV290" s="243"/>
      <c r="AW290" s="243"/>
      <c r="AX290" s="243"/>
      <c r="AY290" s="243"/>
      <c r="AZ290" s="243"/>
      <c r="BA290" s="243"/>
      <c r="BB290" s="243"/>
      <c r="BC290" s="243"/>
      <c r="BD290" s="243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:73" ht="12.75" customHeight="1">
      <c r="A291" s="26"/>
      <c r="B291" s="26"/>
      <c r="C291" s="26"/>
      <c r="D291" s="26"/>
      <c r="E291" s="26"/>
      <c r="F291" s="26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:73" s="51" customFormat="1" ht="13.5" customHeight="1">
      <c r="A292" s="256" t="s">
        <v>202</v>
      </c>
      <c r="B292" s="256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256"/>
      <c r="AH292" s="256"/>
      <c r="AI292" s="256"/>
      <c r="AJ292" s="256"/>
      <c r="AK292" s="256"/>
      <c r="AL292" s="256"/>
      <c r="AM292" s="256"/>
      <c r="AN292" s="256"/>
      <c r="AO292" s="256"/>
      <c r="AP292" s="256"/>
      <c r="AQ292" s="256"/>
      <c r="AR292" s="256"/>
      <c r="AS292" s="256"/>
      <c r="AT292" s="256"/>
      <c r="AU292" s="256"/>
      <c r="AV292" s="256"/>
      <c r="AW292" s="256"/>
      <c r="AX292" s="256"/>
      <c r="AY292" s="256"/>
      <c r="AZ292" s="256"/>
      <c r="BA292" s="256"/>
      <c r="BB292" s="256"/>
      <c r="BC292" s="256"/>
      <c r="BD292" s="256"/>
      <c r="BE292" s="256"/>
      <c r="BF292" s="256"/>
      <c r="BG292" s="256"/>
      <c r="BH292" s="256"/>
      <c r="BI292" s="256"/>
      <c r="BJ292" s="256"/>
      <c r="BK292" s="256"/>
      <c r="BL292" s="256"/>
      <c r="BM292" s="50"/>
      <c r="BN292" s="50"/>
      <c r="BO292" s="50"/>
      <c r="BP292" s="50"/>
      <c r="BQ292" s="50"/>
      <c r="BR292" s="50"/>
      <c r="BS292" s="50"/>
      <c r="BT292" s="50"/>
      <c r="BU292" s="50"/>
    </row>
    <row r="293" spans="1:73" ht="9" customHeight="1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5"/>
      <c r="AQ293" s="185"/>
      <c r="AR293" s="185"/>
      <c r="AS293" s="185"/>
      <c r="AT293" s="185"/>
      <c r="AU293" s="185"/>
      <c r="AV293" s="185"/>
      <c r="AW293" s="185"/>
      <c r="AX293" s="185"/>
      <c r="AY293" s="185"/>
      <c r="AZ293" s="185"/>
      <c r="BA293" s="185"/>
      <c r="BB293" s="185"/>
      <c r="BC293" s="185"/>
      <c r="BD293" s="185"/>
      <c r="BE293" s="185"/>
      <c r="BF293" s="185"/>
      <c r="BG293" s="185"/>
      <c r="BH293" s="185"/>
      <c r="BI293" s="185"/>
      <c r="BJ293" s="185"/>
      <c r="BK293" s="185"/>
      <c r="BL293" s="185"/>
      <c r="BM293" s="5"/>
      <c r="BN293" s="5"/>
      <c r="BO293" s="5"/>
      <c r="BP293" s="5"/>
      <c r="BQ293" s="5"/>
      <c r="BR293" s="5"/>
      <c r="BS293" s="5"/>
      <c r="BT293" s="5"/>
      <c r="BU293" s="5"/>
    </row>
    <row r="294" spans="1:59" ht="11.25" customHeight="1">
      <c r="A294" s="3"/>
      <c r="BF294" s="263" t="s">
        <v>5</v>
      </c>
      <c r="BG294" s="263"/>
    </row>
    <row r="295" spans="1:72" ht="18.75" customHeight="1">
      <c r="A295" s="257" t="s">
        <v>75</v>
      </c>
      <c r="B295" s="70"/>
      <c r="C295" s="70"/>
      <c r="D295" s="70"/>
      <c r="E295" s="258"/>
      <c r="F295" s="160" t="s">
        <v>42</v>
      </c>
      <c r="G295" s="106"/>
      <c r="H295" s="106"/>
      <c r="I295" s="106"/>
      <c r="J295" s="106"/>
      <c r="K295" s="106"/>
      <c r="L295" s="107"/>
      <c r="M295" s="66" t="s">
        <v>43</v>
      </c>
      <c r="N295" s="66"/>
      <c r="O295" s="66"/>
      <c r="P295" s="66"/>
      <c r="Q295" s="66"/>
      <c r="R295" s="66"/>
      <c r="S295" s="66"/>
      <c r="T295" s="65" t="s">
        <v>183</v>
      </c>
      <c r="U295" s="60"/>
      <c r="V295" s="60"/>
      <c r="W295" s="60"/>
      <c r="X295" s="60"/>
      <c r="Y295" s="60"/>
      <c r="Z295" s="60"/>
      <c r="AA295" s="60"/>
      <c r="AB295" s="65" t="s">
        <v>184</v>
      </c>
      <c r="AC295" s="60"/>
      <c r="AD295" s="60"/>
      <c r="AE295" s="60"/>
      <c r="AF295" s="60"/>
      <c r="AG295" s="60"/>
      <c r="AH295" s="60"/>
      <c r="AI295" s="60"/>
      <c r="AJ295" s="65" t="s">
        <v>185</v>
      </c>
      <c r="AK295" s="60"/>
      <c r="AL295" s="60"/>
      <c r="AM295" s="60"/>
      <c r="AN295" s="60"/>
      <c r="AO295" s="60"/>
      <c r="AP295" s="60"/>
      <c r="AQ295" s="60"/>
      <c r="AR295" s="65" t="s">
        <v>132</v>
      </c>
      <c r="AS295" s="60"/>
      <c r="AT295" s="60"/>
      <c r="AU295" s="60"/>
      <c r="AV295" s="60"/>
      <c r="AW295" s="60"/>
      <c r="AX295" s="60"/>
      <c r="AY295" s="60"/>
      <c r="AZ295" s="66" t="s">
        <v>187</v>
      </c>
      <c r="BA295" s="66"/>
      <c r="BB295" s="66"/>
      <c r="BC295" s="66"/>
      <c r="BD295" s="66"/>
      <c r="BE295" s="66"/>
      <c r="BF295" s="66"/>
      <c r="BG295" s="66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68" s="30" customFormat="1" ht="81.75" customHeight="1">
      <c r="A296" s="259"/>
      <c r="B296" s="260"/>
      <c r="C296" s="260"/>
      <c r="D296" s="260"/>
      <c r="E296" s="261"/>
      <c r="F296" s="161"/>
      <c r="G296" s="108"/>
      <c r="H296" s="108"/>
      <c r="I296" s="108"/>
      <c r="J296" s="108"/>
      <c r="K296" s="108"/>
      <c r="L296" s="109"/>
      <c r="M296" s="66"/>
      <c r="N296" s="66"/>
      <c r="O296" s="66"/>
      <c r="P296" s="66"/>
      <c r="Q296" s="66"/>
      <c r="R296" s="66"/>
      <c r="S296" s="66"/>
      <c r="T296" s="197" t="s">
        <v>44</v>
      </c>
      <c r="U296" s="197"/>
      <c r="V296" s="197"/>
      <c r="W296" s="197"/>
      <c r="X296" s="197" t="s">
        <v>45</v>
      </c>
      <c r="Y296" s="197"/>
      <c r="Z296" s="197"/>
      <c r="AA296" s="197"/>
      <c r="AB296" s="197" t="s">
        <v>44</v>
      </c>
      <c r="AC296" s="197"/>
      <c r="AD296" s="197"/>
      <c r="AE296" s="197"/>
      <c r="AF296" s="197" t="s">
        <v>45</v>
      </c>
      <c r="AG296" s="197"/>
      <c r="AH296" s="197"/>
      <c r="AI296" s="197"/>
      <c r="AJ296" s="197" t="s">
        <v>44</v>
      </c>
      <c r="AK296" s="197"/>
      <c r="AL296" s="197"/>
      <c r="AM296" s="197"/>
      <c r="AN296" s="197" t="s">
        <v>45</v>
      </c>
      <c r="AO296" s="197"/>
      <c r="AP296" s="197"/>
      <c r="AQ296" s="197"/>
      <c r="AR296" s="197" t="s">
        <v>44</v>
      </c>
      <c r="AS296" s="197"/>
      <c r="AT296" s="197"/>
      <c r="AU296" s="197"/>
      <c r="AV296" s="197" t="s">
        <v>45</v>
      </c>
      <c r="AW296" s="197"/>
      <c r="AX296" s="197"/>
      <c r="AY296" s="197"/>
      <c r="AZ296" s="197" t="s">
        <v>44</v>
      </c>
      <c r="BA296" s="197"/>
      <c r="BB296" s="197"/>
      <c r="BC296" s="197"/>
      <c r="BD296" s="197" t="s">
        <v>45</v>
      </c>
      <c r="BE296" s="197"/>
      <c r="BF296" s="197"/>
      <c r="BG296" s="197"/>
      <c r="BH296" s="29"/>
      <c r="BI296" s="29"/>
      <c r="BJ296" s="29"/>
      <c r="BK296" s="29"/>
      <c r="BL296" s="29"/>
      <c r="BM296" s="29"/>
      <c r="BN296" s="29"/>
      <c r="BO296" s="29"/>
      <c r="BP296" s="29"/>
    </row>
    <row r="297" spans="1:68" ht="11.25" customHeight="1">
      <c r="A297" s="65">
        <v>1</v>
      </c>
      <c r="B297" s="60"/>
      <c r="C297" s="60"/>
      <c r="D297" s="60"/>
      <c r="E297" s="72"/>
      <c r="F297" s="65">
        <v>2</v>
      </c>
      <c r="G297" s="60"/>
      <c r="H297" s="60"/>
      <c r="I297" s="60"/>
      <c r="J297" s="60"/>
      <c r="K297" s="60"/>
      <c r="L297" s="72"/>
      <c r="M297" s="66">
        <v>3</v>
      </c>
      <c r="N297" s="66"/>
      <c r="O297" s="66"/>
      <c r="P297" s="66"/>
      <c r="Q297" s="66"/>
      <c r="R297" s="66"/>
      <c r="S297" s="66"/>
      <c r="T297" s="66">
        <v>4</v>
      </c>
      <c r="U297" s="66"/>
      <c r="V297" s="66"/>
      <c r="W297" s="66"/>
      <c r="X297" s="66">
        <v>5</v>
      </c>
      <c r="Y297" s="66"/>
      <c r="Z297" s="66"/>
      <c r="AA297" s="66"/>
      <c r="AB297" s="66">
        <v>6</v>
      </c>
      <c r="AC297" s="66"/>
      <c r="AD297" s="66"/>
      <c r="AE297" s="66"/>
      <c r="AF297" s="66">
        <v>7</v>
      </c>
      <c r="AG297" s="66"/>
      <c r="AH297" s="66"/>
      <c r="AI297" s="66"/>
      <c r="AJ297" s="66">
        <v>8</v>
      </c>
      <c r="AK297" s="66"/>
      <c r="AL297" s="66"/>
      <c r="AM297" s="66"/>
      <c r="AN297" s="66">
        <v>9</v>
      </c>
      <c r="AO297" s="66"/>
      <c r="AP297" s="66"/>
      <c r="AQ297" s="66"/>
      <c r="AR297" s="66">
        <v>10</v>
      </c>
      <c r="AS297" s="66"/>
      <c r="AT297" s="66"/>
      <c r="AU297" s="66"/>
      <c r="AV297" s="66">
        <v>11</v>
      </c>
      <c r="AW297" s="66"/>
      <c r="AX297" s="66"/>
      <c r="AY297" s="66"/>
      <c r="AZ297" s="66">
        <v>12</v>
      </c>
      <c r="BA297" s="66"/>
      <c r="BB297" s="66"/>
      <c r="BC297" s="66"/>
      <c r="BD297" s="66">
        <v>13</v>
      </c>
      <c r="BE297" s="66"/>
      <c r="BF297" s="66"/>
      <c r="BG297" s="66"/>
      <c r="BH297" s="5"/>
      <c r="BI297" s="5"/>
      <c r="BJ297" s="5"/>
      <c r="BK297" s="5"/>
      <c r="BL297" s="5"/>
      <c r="BM297" s="5"/>
      <c r="BN297" s="5"/>
      <c r="BO297" s="5"/>
      <c r="BP297" s="5"/>
    </row>
    <row r="298" spans="1:68" ht="87" customHeight="1">
      <c r="A298" s="65" t="s">
        <v>156</v>
      </c>
      <c r="B298" s="60"/>
      <c r="C298" s="60"/>
      <c r="D298" s="60"/>
      <c r="E298" s="72"/>
      <c r="F298" s="65"/>
      <c r="G298" s="60"/>
      <c r="H298" s="60"/>
      <c r="I298" s="60"/>
      <c r="J298" s="60"/>
      <c r="K298" s="60"/>
      <c r="L298" s="72"/>
      <c r="M298" s="61">
        <v>990938</v>
      </c>
      <c r="N298" s="61"/>
      <c r="O298" s="61"/>
      <c r="P298" s="61"/>
      <c r="Q298" s="61"/>
      <c r="R298" s="61"/>
      <c r="S298" s="61"/>
      <c r="T298" s="61">
        <v>990937</v>
      </c>
      <c r="U298" s="61"/>
      <c r="V298" s="61"/>
      <c r="W298" s="61"/>
      <c r="X298" s="76"/>
      <c r="Y298" s="76"/>
      <c r="Z298" s="76"/>
      <c r="AA298" s="76"/>
      <c r="AB298" s="61"/>
      <c r="AC298" s="66"/>
      <c r="AD298" s="66"/>
      <c r="AE298" s="66"/>
      <c r="AF298" s="76"/>
      <c r="AG298" s="76"/>
      <c r="AH298" s="76"/>
      <c r="AI298" s="76"/>
      <c r="AJ298" s="76"/>
      <c r="AK298" s="76"/>
      <c r="AL298" s="76"/>
      <c r="AM298" s="7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5"/>
      <c r="BI298" s="5"/>
      <c r="BJ298" s="5"/>
      <c r="BK298" s="5"/>
      <c r="BL298" s="5"/>
      <c r="BM298" s="5"/>
      <c r="BN298" s="5"/>
      <c r="BO298" s="5"/>
      <c r="BP298" s="5"/>
    </row>
    <row r="299" spans="1:68" ht="72" customHeight="1">
      <c r="A299" s="65" t="s">
        <v>157</v>
      </c>
      <c r="B299" s="60"/>
      <c r="C299" s="60"/>
      <c r="D299" s="60"/>
      <c r="E299" s="72"/>
      <c r="F299" s="65"/>
      <c r="G299" s="60"/>
      <c r="H299" s="60"/>
      <c r="I299" s="60"/>
      <c r="J299" s="60"/>
      <c r="K299" s="60"/>
      <c r="L299" s="72"/>
      <c r="M299" s="61">
        <v>1475682</v>
      </c>
      <c r="N299" s="61"/>
      <c r="O299" s="61"/>
      <c r="P299" s="61"/>
      <c r="Q299" s="61"/>
      <c r="R299" s="61"/>
      <c r="S299" s="61"/>
      <c r="T299" s="61">
        <v>1475682</v>
      </c>
      <c r="U299" s="61"/>
      <c r="V299" s="61"/>
      <c r="W299" s="61"/>
      <c r="X299" s="76"/>
      <c r="Y299" s="76"/>
      <c r="Z299" s="76"/>
      <c r="AA299" s="76"/>
      <c r="AB299" s="61"/>
      <c r="AC299" s="66"/>
      <c r="AD299" s="66"/>
      <c r="AE299" s="66"/>
      <c r="AF299" s="76"/>
      <c r="AG299" s="76"/>
      <c r="AH299" s="76"/>
      <c r="AI299" s="76"/>
      <c r="AJ299" s="76"/>
      <c r="AK299" s="76"/>
      <c r="AL299" s="76"/>
      <c r="AM299" s="7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5"/>
      <c r="BI299" s="5"/>
      <c r="BJ299" s="5"/>
      <c r="BK299" s="5"/>
      <c r="BL299" s="5"/>
      <c r="BM299" s="5"/>
      <c r="BN299" s="5"/>
      <c r="BO299" s="5"/>
      <c r="BP299" s="5"/>
    </row>
    <row r="300" spans="1:68" ht="78" customHeight="1">
      <c r="A300" s="65" t="s">
        <v>158</v>
      </c>
      <c r="B300" s="60"/>
      <c r="C300" s="60"/>
      <c r="D300" s="60"/>
      <c r="E300" s="72"/>
      <c r="F300" s="65"/>
      <c r="G300" s="60"/>
      <c r="H300" s="60"/>
      <c r="I300" s="60"/>
      <c r="J300" s="60"/>
      <c r="K300" s="60"/>
      <c r="L300" s="72"/>
      <c r="M300" s="61">
        <v>50000</v>
      </c>
      <c r="N300" s="61"/>
      <c r="O300" s="61"/>
      <c r="P300" s="61"/>
      <c r="Q300" s="61"/>
      <c r="R300" s="61"/>
      <c r="S300" s="61"/>
      <c r="T300" s="66">
        <v>50000</v>
      </c>
      <c r="U300" s="66"/>
      <c r="V300" s="66"/>
      <c r="W300" s="66"/>
      <c r="X300" s="66"/>
      <c r="Y300" s="66"/>
      <c r="Z300" s="66"/>
      <c r="AA300" s="66"/>
      <c r="AB300" s="61"/>
      <c r="AC300" s="66"/>
      <c r="AD300" s="66"/>
      <c r="AE300" s="66"/>
      <c r="AF300" s="66"/>
      <c r="AG300" s="66"/>
      <c r="AH300" s="66"/>
      <c r="AI300" s="66"/>
      <c r="AJ300" s="61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5"/>
      <c r="BI300" s="5"/>
      <c r="BJ300" s="5"/>
      <c r="BK300" s="5"/>
      <c r="BL300" s="5"/>
      <c r="BM300" s="5"/>
      <c r="BN300" s="5"/>
      <c r="BO300" s="5"/>
      <c r="BP300" s="5"/>
    </row>
    <row r="301" spans="1:68" ht="179.25" customHeight="1">
      <c r="A301" s="65" t="s">
        <v>155</v>
      </c>
      <c r="B301" s="60"/>
      <c r="C301" s="60"/>
      <c r="D301" s="60"/>
      <c r="E301" s="72"/>
      <c r="F301" s="73"/>
      <c r="G301" s="74"/>
      <c r="H301" s="74"/>
      <c r="I301" s="74"/>
      <c r="J301" s="74"/>
      <c r="K301" s="74"/>
      <c r="L301" s="75"/>
      <c r="M301" s="61">
        <f>AB301</f>
        <v>2059395</v>
      </c>
      <c r="N301" s="61"/>
      <c r="O301" s="61"/>
      <c r="P301" s="61"/>
      <c r="Q301" s="61"/>
      <c r="R301" s="61"/>
      <c r="S301" s="61"/>
      <c r="T301" s="76"/>
      <c r="U301" s="76"/>
      <c r="V301" s="76"/>
      <c r="W301" s="76"/>
      <c r="X301" s="76"/>
      <c r="Y301" s="76"/>
      <c r="Z301" s="76"/>
      <c r="AA301" s="76"/>
      <c r="AB301" s="62">
        <v>2059395</v>
      </c>
      <c r="AC301" s="63"/>
      <c r="AD301" s="63"/>
      <c r="AE301" s="64"/>
      <c r="AF301" s="77"/>
      <c r="AG301" s="77"/>
      <c r="AH301" s="77"/>
      <c r="AI301" s="77"/>
      <c r="AJ301" s="62"/>
      <c r="AK301" s="63"/>
      <c r="AL301" s="63"/>
      <c r="AM301" s="64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11"/>
      <c r="BI301" s="11"/>
      <c r="BJ301" s="11"/>
      <c r="BK301" s="11"/>
      <c r="BL301" s="11"/>
      <c r="BM301" s="11"/>
      <c r="BN301" s="11"/>
      <c r="BO301" s="11"/>
      <c r="BP301" s="11"/>
    </row>
    <row r="302" spans="1:68" ht="95.25" customHeight="1">
      <c r="A302" s="65" t="s">
        <v>166</v>
      </c>
      <c r="B302" s="60"/>
      <c r="C302" s="60"/>
      <c r="D302" s="60"/>
      <c r="E302" s="72"/>
      <c r="F302" s="73"/>
      <c r="G302" s="74"/>
      <c r="H302" s="74"/>
      <c r="I302" s="74"/>
      <c r="J302" s="74"/>
      <c r="K302" s="74"/>
      <c r="L302" s="75"/>
      <c r="M302" s="61">
        <f>AB302</f>
        <v>205036</v>
      </c>
      <c r="N302" s="61"/>
      <c r="O302" s="61"/>
      <c r="P302" s="61"/>
      <c r="Q302" s="61"/>
      <c r="R302" s="61"/>
      <c r="S302" s="61"/>
      <c r="T302" s="76"/>
      <c r="U302" s="76"/>
      <c r="V302" s="76"/>
      <c r="W302" s="76"/>
      <c r="X302" s="76"/>
      <c r="Y302" s="76"/>
      <c r="Z302" s="76"/>
      <c r="AA302" s="76"/>
      <c r="AB302" s="61">
        <v>205036</v>
      </c>
      <c r="AC302" s="61"/>
      <c r="AD302" s="61"/>
      <c r="AE302" s="61"/>
      <c r="AF302" s="77"/>
      <c r="AG302" s="77"/>
      <c r="AH302" s="77"/>
      <c r="AI302" s="77"/>
      <c r="AJ302" s="62"/>
      <c r="AK302" s="63"/>
      <c r="AL302" s="63"/>
      <c r="AM302" s="64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11"/>
      <c r="BI302" s="11"/>
      <c r="BJ302" s="11"/>
      <c r="BK302" s="11"/>
      <c r="BL302" s="11"/>
      <c r="BM302" s="11"/>
      <c r="BN302" s="11"/>
      <c r="BO302" s="11"/>
      <c r="BP302" s="11"/>
    </row>
    <row r="303" spans="1:68" ht="131.25" customHeight="1">
      <c r="A303" s="65" t="s">
        <v>178</v>
      </c>
      <c r="B303" s="60"/>
      <c r="C303" s="60"/>
      <c r="D303" s="60"/>
      <c r="E303" s="72"/>
      <c r="F303" s="73"/>
      <c r="G303" s="74"/>
      <c r="H303" s="74"/>
      <c r="I303" s="74"/>
      <c r="J303" s="74"/>
      <c r="K303" s="74"/>
      <c r="L303" s="75"/>
      <c r="M303" s="61">
        <f>AB303</f>
        <v>1225070</v>
      </c>
      <c r="N303" s="61"/>
      <c r="O303" s="61"/>
      <c r="P303" s="61"/>
      <c r="Q303" s="61"/>
      <c r="R303" s="61"/>
      <c r="S303" s="61"/>
      <c r="T303" s="76"/>
      <c r="U303" s="76"/>
      <c r="V303" s="76"/>
      <c r="W303" s="76"/>
      <c r="X303" s="76"/>
      <c r="Y303" s="76"/>
      <c r="Z303" s="76"/>
      <c r="AA303" s="76"/>
      <c r="AB303" s="61">
        <v>1225070</v>
      </c>
      <c r="AC303" s="61"/>
      <c r="AD303" s="61"/>
      <c r="AE303" s="61"/>
      <c r="AF303" s="77"/>
      <c r="AG303" s="77"/>
      <c r="AH303" s="77"/>
      <c r="AI303" s="77"/>
      <c r="AJ303" s="62"/>
      <c r="AK303" s="63"/>
      <c r="AL303" s="63"/>
      <c r="AM303" s="64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11"/>
      <c r="BI303" s="11"/>
      <c r="BJ303" s="11"/>
      <c r="BK303" s="11"/>
      <c r="BL303" s="11"/>
      <c r="BM303" s="11"/>
      <c r="BN303" s="11"/>
      <c r="BO303" s="11"/>
      <c r="BP303" s="11"/>
    </row>
    <row r="304" spans="1:68" ht="118.5" customHeight="1">
      <c r="A304" s="65" t="s">
        <v>179</v>
      </c>
      <c r="B304" s="60"/>
      <c r="C304" s="60"/>
      <c r="D304" s="60"/>
      <c r="E304" s="72"/>
      <c r="F304" s="73"/>
      <c r="G304" s="74"/>
      <c r="H304" s="74"/>
      <c r="I304" s="74"/>
      <c r="J304" s="74"/>
      <c r="K304" s="74"/>
      <c r="L304" s="75"/>
      <c r="M304" s="61">
        <f>AB304</f>
        <v>600000</v>
      </c>
      <c r="N304" s="61"/>
      <c r="O304" s="61"/>
      <c r="P304" s="61"/>
      <c r="Q304" s="61"/>
      <c r="R304" s="61"/>
      <c r="S304" s="61"/>
      <c r="T304" s="76"/>
      <c r="U304" s="76"/>
      <c r="V304" s="76"/>
      <c r="W304" s="76"/>
      <c r="X304" s="76"/>
      <c r="Y304" s="76"/>
      <c r="Z304" s="76"/>
      <c r="AA304" s="76"/>
      <c r="AB304" s="62">
        <v>600000</v>
      </c>
      <c r="AC304" s="63"/>
      <c r="AD304" s="63"/>
      <c r="AE304" s="64"/>
      <c r="AF304" s="77"/>
      <c r="AG304" s="77"/>
      <c r="AH304" s="77"/>
      <c r="AI304" s="77"/>
      <c r="AJ304" s="62"/>
      <c r="AK304" s="63"/>
      <c r="AL304" s="63"/>
      <c r="AM304" s="64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11"/>
      <c r="BI304" s="11"/>
      <c r="BJ304" s="11"/>
      <c r="BK304" s="11"/>
      <c r="BL304" s="11"/>
      <c r="BM304" s="11"/>
      <c r="BN304" s="11"/>
      <c r="BO304" s="11"/>
      <c r="BP304" s="11"/>
    </row>
    <row r="305" ht="15">
      <c r="A305" s="18"/>
    </row>
    <row r="306" spans="1:73" ht="30" customHeight="1">
      <c r="A306" s="195" t="s">
        <v>203</v>
      </c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5"/>
      <c r="BN306" s="5"/>
      <c r="BO306" s="5"/>
      <c r="BP306" s="5"/>
      <c r="BQ306" s="5"/>
      <c r="BR306" s="5"/>
      <c r="BS306" s="5"/>
      <c r="BT306" s="5"/>
      <c r="BU306" s="5"/>
    </row>
    <row r="307" spans="1:73" ht="17.25" customHeight="1">
      <c r="A307" s="172" t="s">
        <v>81</v>
      </c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  <c r="BG307" s="172"/>
      <c r="BH307" s="172"/>
      <c r="BI307" s="172"/>
      <c r="BJ307" s="172"/>
      <c r="BK307" s="172"/>
      <c r="BL307" s="172"/>
      <c r="BM307" s="5"/>
      <c r="BN307" s="5"/>
      <c r="BO307" s="5"/>
      <c r="BP307" s="5"/>
      <c r="BQ307" s="5"/>
      <c r="BR307" s="5"/>
      <c r="BS307" s="5"/>
      <c r="BT307" s="5"/>
      <c r="BU307" s="5"/>
    </row>
    <row r="308" ht="10.5" customHeight="1">
      <c r="A308" s="31"/>
    </row>
    <row r="309" spans="1:73" ht="13.5" customHeight="1">
      <c r="A309" s="262" t="s">
        <v>204</v>
      </c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  <c r="AD309" s="262"/>
      <c r="AE309" s="262"/>
      <c r="AF309" s="262"/>
      <c r="AG309" s="262"/>
      <c r="AH309" s="262"/>
      <c r="AI309" s="262"/>
      <c r="AJ309" s="262"/>
      <c r="AK309" s="262"/>
      <c r="AL309" s="262"/>
      <c r="AM309" s="262"/>
      <c r="AN309" s="262"/>
      <c r="AO309" s="262"/>
      <c r="AP309" s="262"/>
      <c r="AQ309" s="262"/>
      <c r="AR309" s="262"/>
      <c r="AS309" s="262"/>
      <c r="AT309" s="262"/>
      <c r="AU309" s="262"/>
      <c r="AV309" s="262"/>
      <c r="AW309" s="262"/>
      <c r="AX309" s="262"/>
      <c r="AY309" s="262"/>
      <c r="AZ309" s="262"/>
      <c r="BA309" s="262"/>
      <c r="BB309" s="262"/>
      <c r="BC309" s="262"/>
      <c r="BD309" s="262"/>
      <c r="BE309" s="262"/>
      <c r="BF309" s="262"/>
      <c r="BG309" s="262"/>
      <c r="BH309" s="262"/>
      <c r="BI309" s="262"/>
      <c r="BJ309" s="262"/>
      <c r="BK309" s="262"/>
      <c r="BL309" s="262"/>
      <c r="BM309" s="5"/>
      <c r="BN309" s="5"/>
      <c r="BO309" s="5"/>
      <c r="BP309" s="5"/>
      <c r="BQ309" s="5"/>
      <c r="BR309" s="5"/>
      <c r="BS309" s="5"/>
      <c r="BT309" s="5"/>
      <c r="BU309" s="5"/>
    </row>
    <row r="310" ht="9" customHeight="1">
      <c r="A310" s="32"/>
    </row>
    <row r="311" spans="1:73" ht="13.5" customHeight="1">
      <c r="A311" s="159" t="s">
        <v>205</v>
      </c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  <c r="AU311" s="159"/>
      <c r="AV311" s="159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5"/>
      <c r="BN311" s="5"/>
      <c r="BO311" s="5"/>
      <c r="BP311" s="5"/>
      <c r="BQ311" s="5"/>
      <c r="BR311" s="5"/>
      <c r="BS311" s="5"/>
      <c r="BT311" s="5"/>
      <c r="BU311" s="5"/>
    </row>
    <row r="312" spans="1:73" ht="9" customHeight="1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5"/>
      <c r="AI312" s="185"/>
      <c r="AJ312" s="185"/>
      <c r="AK312" s="185"/>
      <c r="AL312" s="185"/>
      <c r="AM312" s="185"/>
      <c r="AN312" s="185"/>
      <c r="AO312" s="185"/>
      <c r="AP312" s="185"/>
      <c r="AQ312" s="185"/>
      <c r="AR312" s="185"/>
      <c r="AS312" s="185"/>
      <c r="AT312" s="185"/>
      <c r="AU312" s="185"/>
      <c r="AV312" s="185"/>
      <c r="AW312" s="185"/>
      <c r="AX312" s="185"/>
      <c r="AY312" s="185"/>
      <c r="AZ312" s="185"/>
      <c r="BA312" s="185"/>
      <c r="BB312" s="185"/>
      <c r="BC312" s="185"/>
      <c r="BD312" s="185"/>
      <c r="BE312" s="185"/>
      <c r="BF312" s="185"/>
      <c r="BG312" s="185"/>
      <c r="BH312" s="185"/>
      <c r="BI312" s="185"/>
      <c r="BJ312" s="185"/>
      <c r="BK312" s="185"/>
      <c r="BL312" s="185"/>
      <c r="BM312" s="5"/>
      <c r="BN312" s="5"/>
      <c r="BO312" s="5"/>
      <c r="BP312" s="5"/>
      <c r="BQ312" s="5"/>
      <c r="BR312" s="5"/>
      <c r="BS312" s="5"/>
      <c r="BT312" s="5"/>
      <c r="BU312" s="5"/>
    </row>
    <row r="313" spans="1:64" ht="14.25" customHeight="1">
      <c r="A313" s="3"/>
      <c r="BK313" s="263" t="s">
        <v>5</v>
      </c>
      <c r="BL313" s="263"/>
    </row>
    <row r="314" spans="1:73" ht="35.25" customHeight="1">
      <c r="A314" s="257" t="s">
        <v>46</v>
      </c>
      <c r="B314" s="70"/>
      <c r="C314" s="70"/>
      <c r="D314" s="70"/>
      <c r="E314" s="70"/>
      <c r="F314" s="258"/>
      <c r="G314" s="66" t="s">
        <v>7</v>
      </c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 t="s">
        <v>47</v>
      </c>
      <c r="U314" s="66"/>
      <c r="V314" s="66"/>
      <c r="W314" s="66"/>
      <c r="X314" s="66"/>
      <c r="Y314" s="66"/>
      <c r="Z314" s="66" t="s">
        <v>48</v>
      </c>
      <c r="AA314" s="66"/>
      <c r="AB314" s="66"/>
      <c r="AC314" s="66"/>
      <c r="AD314" s="66"/>
      <c r="AE314" s="66" t="s">
        <v>49</v>
      </c>
      <c r="AF314" s="66"/>
      <c r="AG314" s="66"/>
      <c r="AH314" s="66"/>
      <c r="AI314" s="66"/>
      <c r="AJ314" s="66"/>
      <c r="AK314" s="66" t="s">
        <v>50</v>
      </c>
      <c r="AL314" s="66"/>
      <c r="AM314" s="66"/>
      <c r="AN314" s="66"/>
      <c r="AO314" s="66"/>
      <c r="AP314" s="66"/>
      <c r="AQ314" s="66" t="s">
        <v>51</v>
      </c>
      <c r="AR314" s="66"/>
      <c r="AS314" s="66"/>
      <c r="AT314" s="66"/>
      <c r="AU314" s="66"/>
      <c r="AV314" s="66"/>
      <c r="AW314" s="66" t="s">
        <v>52</v>
      </c>
      <c r="AX314" s="66"/>
      <c r="AY314" s="66"/>
      <c r="AZ314" s="66"/>
      <c r="BA314" s="66"/>
      <c r="BB314" s="66"/>
      <c r="BC314" s="66"/>
      <c r="BD314" s="66"/>
      <c r="BE314" s="66"/>
      <c r="BF314" s="66"/>
      <c r="BG314" s="66" t="s">
        <v>53</v>
      </c>
      <c r="BH314" s="66"/>
      <c r="BI314" s="66"/>
      <c r="BJ314" s="66"/>
      <c r="BK314" s="66"/>
      <c r="BL314" s="66"/>
      <c r="BM314" s="5"/>
      <c r="BN314" s="5"/>
      <c r="BO314" s="5"/>
      <c r="BP314" s="5"/>
      <c r="BQ314" s="5"/>
      <c r="BR314" s="5"/>
      <c r="BS314" s="5"/>
      <c r="BT314" s="5"/>
      <c r="BU314" s="5"/>
    </row>
    <row r="315" spans="1:73" ht="55.5" customHeight="1">
      <c r="A315" s="259"/>
      <c r="B315" s="260"/>
      <c r="C315" s="260"/>
      <c r="D315" s="260"/>
      <c r="E315" s="260"/>
      <c r="F315" s="261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 t="s">
        <v>54</v>
      </c>
      <c r="AX315" s="66"/>
      <c r="AY315" s="66"/>
      <c r="AZ315" s="66"/>
      <c r="BA315" s="66"/>
      <c r="BB315" s="66" t="s">
        <v>55</v>
      </c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5"/>
      <c r="BN315" s="5"/>
      <c r="BO315" s="5"/>
      <c r="BP315" s="5"/>
      <c r="BQ315" s="5"/>
      <c r="BR315" s="5"/>
      <c r="BS315" s="5"/>
      <c r="BT315" s="5"/>
      <c r="BU315" s="5"/>
    </row>
    <row r="316" spans="1:73" ht="11.25" customHeight="1">
      <c r="A316" s="65">
        <v>1</v>
      </c>
      <c r="B316" s="60"/>
      <c r="C316" s="60"/>
      <c r="D316" s="60"/>
      <c r="E316" s="60"/>
      <c r="F316" s="72"/>
      <c r="G316" s="66">
        <v>2</v>
      </c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>
        <v>3</v>
      </c>
      <c r="U316" s="66"/>
      <c r="V316" s="66"/>
      <c r="W316" s="66"/>
      <c r="X316" s="66"/>
      <c r="Y316" s="66"/>
      <c r="Z316" s="66">
        <v>4</v>
      </c>
      <c r="AA316" s="66"/>
      <c r="AB316" s="66"/>
      <c r="AC316" s="66"/>
      <c r="AD316" s="66"/>
      <c r="AE316" s="66">
        <v>5</v>
      </c>
      <c r="AF316" s="66"/>
      <c r="AG316" s="66"/>
      <c r="AH316" s="66"/>
      <c r="AI316" s="66"/>
      <c r="AJ316" s="66"/>
      <c r="AK316" s="66">
        <v>6</v>
      </c>
      <c r="AL316" s="66"/>
      <c r="AM316" s="66"/>
      <c r="AN316" s="66"/>
      <c r="AO316" s="66"/>
      <c r="AP316" s="66"/>
      <c r="AQ316" s="66">
        <v>7</v>
      </c>
      <c r="AR316" s="66"/>
      <c r="AS316" s="66"/>
      <c r="AT316" s="66"/>
      <c r="AU316" s="66"/>
      <c r="AV316" s="66"/>
      <c r="AW316" s="66">
        <v>8</v>
      </c>
      <c r="AX316" s="66"/>
      <c r="AY316" s="66"/>
      <c r="AZ316" s="66"/>
      <c r="BA316" s="66"/>
      <c r="BB316" s="66">
        <v>9</v>
      </c>
      <c r="BC316" s="66"/>
      <c r="BD316" s="66"/>
      <c r="BE316" s="66"/>
      <c r="BF316" s="66"/>
      <c r="BG316" s="66">
        <v>10</v>
      </c>
      <c r="BH316" s="66"/>
      <c r="BI316" s="66"/>
      <c r="BJ316" s="66"/>
      <c r="BK316" s="66"/>
      <c r="BL316" s="66"/>
      <c r="BM316" s="5"/>
      <c r="BN316" s="5"/>
      <c r="BO316" s="5"/>
      <c r="BP316" s="5"/>
      <c r="BQ316" s="5"/>
      <c r="BR316" s="5"/>
      <c r="BS316" s="5"/>
      <c r="BT316" s="5"/>
      <c r="BU316" s="5"/>
    </row>
    <row r="317" spans="1:73" ht="11.25" customHeight="1">
      <c r="A317" s="65">
        <v>2240</v>
      </c>
      <c r="B317" s="60"/>
      <c r="C317" s="60"/>
      <c r="D317" s="60"/>
      <c r="E317" s="60"/>
      <c r="F317" s="72"/>
      <c r="G317" s="66" t="s">
        <v>85</v>
      </c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>
        <v>1065221</v>
      </c>
      <c r="U317" s="66"/>
      <c r="V317" s="66"/>
      <c r="W317" s="66"/>
      <c r="X317" s="66"/>
      <c r="Y317" s="66"/>
      <c r="Z317" s="66">
        <v>1065211</v>
      </c>
      <c r="AA317" s="66"/>
      <c r="AB317" s="66"/>
      <c r="AC317" s="66"/>
      <c r="AD317" s="66"/>
      <c r="AE317" s="66">
        <v>0</v>
      </c>
      <c r="AF317" s="66"/>
      <c r="AG317" s="66"/>
      <c r="AH317" s="66"/>
      <c r="AI317" s="66"/>
      <c r="AJ317" s="66"/>
      <c r="AK317" s="66">
        <v>0</v>
      </c>
      <c r="AL317" s="66"/>
      <c r="AM317" s="66"/>
      <c r="AN317" s="66"/>
      <c r="AO317" s="66"/>
      <c r="AP317" s="66"/>
      <c r="AQ317" s="66" t="s">
        <v>154</v>
      </c>
      <c r="AR317" s="66"/>
      <c r="AS317" s="66"/>
      <c r="AT317" s="66"/>
      <c r="AU317" s="66"/>
      <c r="AV317" s="66"/>
      <c r="AW317" s="66" t="s">
        <v>154</v>
      </c>
      <c r="AX317" s="66"/>
      <c r="AY317" s="66"/>
      <c r="AZ317" s="66"/>
      <c r="BA317" s="66"/>
      <c r="BB317" s="66" t="s">
        <v>154</v>
      </c>
      <c r="BC317" s="66"/>
      <c r="BD317" s="66"/>
      <c r="BE317" s="66"/>
      <c r="BF317" s="66"/>
      <c r="BG317" s="66">
        <f>Z317+AK317</f>
        <v>1065211</v>
      </c>
      <c r="BH317" s="66"/>
      <c r="BI317" s="66"/>
      <c r="BJ317" s="66"/>
      <c r="BK317" s="66"/>
      <c r="BL317" s="66"/>
      <c r="BM317" s="5"/>
      <c r="BN317" s="5"/>
      <c r="BO317" s="5"/>
      <c r="BP317" s="5"/>
      <c r="BQ317" s="5"/>
      <c r="BR317" s="5"/>
      <c r="BS317" s="5"/>
      <c r="BT317" s="5"/>
      <c r="BU317" s="5"/>
    </row>
    <row r="318" spans="1:73" ht="24" customHeight="1">
      <c r="A318" s="65">
        <v>2270</v>
      </c>
      <c r="B318" s="60"/>
      <c r="C318" s="60"/>
      <c r="D318" s="60"/>
      <c r="E318" s="60"/>
      <c r="F318" s="72"/>
      <c r="G318" s="66" t="s">
        <v>86</v>
      </c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>
        <v>17297</v>
      </c>
      <c r="U318" s="66"/>
      <c r="V318" s="66"/>
      <c r="W318" s="66"/>
      <c r="X318" s="66"/>
      <c r="Y318" s="66"/>
      <c r="Z318" s="66">
        <v>17295</v>
      </c>
      <c r="AA318" s="66"/>
      <c r="AB318" s="66"/>
      <c r="AC318" s="66"/>
      <c r="AD318" s="66"/>
      <c r="AE318" s="66">
        <v>0</v>
      </c>
      <c r="AF318" s="66"/>
      <c r="AG318" s="66"/>
      <c r="AH318" s="66"/>
      <c r="AI318" s="66"/>
      <c r="AJ318" s="66"/>
      <c r="AK318" s="66">
        <v>0</v>
      </c>
      <c r="AL318" s="66"/>
      <c r="AM318" s="66"/>
      <c r="AN318" s="66"/>
      <c r="AO318" s="66"/>
      <c r="AP318" s="66"/>
      <c r="AQ318" s="66" t="s">
        <v>154</v>
      </c>
      <c r="AR318" s="66"/>
      <c r="AS318" s="66"/>
      <c r="AT318" s="66"/>
      <c r="AU318" s="66"/>
      <c r="AV318" s="66"/>
      <c r="AW318" s="66" t="s">
        <v>154</v>
      </c>
      <c r="AX318" s="66"/>
      <c r="AY318" s="66"/>
      <c r="AZ318" s="66"/>
      <c r="BA318" s="66"/>
      <c r="BB318" s="66" t="s">
        <v>154</v>
      </c>
      <c r="BC318" s="66"/>
      <c r="BD318" s="66"/>
      <c r="BE318" s="66"/>
      <c r="BF318" s="66"/>
      <c r="BG318" s="66">
        <f>Z318+AK318</f>
        <v>17295</v>
      </c>
      <c r="BH318" s="66"/>
      <c r="BI318" s="66"/>
      <c r="BJ318" s="66"/>
      <c r="BK318" s="66"/>
      <c r="BL318" s="66"/>
      <c r="BM318" s="5"/>
      <c r="BN318" s="5"/>
      <c r="BO318" s="5"/>
      <c r="BP318" s="5"/>
      <c r="BQ318" s="5"/>
      <c r="BR318" s="5"/>
      <c r="BS318" s="5"/>
      <c r="BT318" s="5"/>
      <c r="BU318" s="5"/>
    </row>
    <row r="319" spans="1:73" ht="24" customHeight="1">
      <c r="A319" s="65">
        <v>2610</v>
      </c>
      <c r="B319" s="60"/>
      <c r="C319" s="60"/>
      <c r="D319" s="60"/>
      <c r="E319" s="60"/>
      <c r="F319" s="72"/>
      <c r="G319" s="66" t="s">
        <v>87</v>
      </c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>
        <v>2337331</v>
      </c>
      <c r="U319" s="66"/>
      <c r="V319" s="66"/>
      <c r="W319" s="66"/>
      <c r="X319" s="66"/>
      <c r="Y319" s="66"/>
      <c r="Z319" s="66">
        <v>2337319</v>
      </c>
      <c r="AA319" s="66"/>
      <c r="AB319" s="66"/>
      <c r="AC319" s="66"/>
      <c r="AD319" s="66"/>
      <c r="AE319" s="66">
        <v>0</v>
      </c>
      <c r="AF319" s="66"/>
      <c r="AG319" s="66"/>
      <c r="AH319" s="66"/>
      <c r="AI319" s="66"/>
      <c r="AJ319" s="66"/>
      <c r="AK319" s="66">
        <v>0</v>
      </c>
      <c r="AL319" s="66"/>
      <c r="AM319" s="66"/>
      <c r="AN319" s="66"/>
      <c r="AO319" s="66"/>
      <c r="AP319" s="66"/>
      <c r="AQ319" s="66" t="s">
        <v>154</v>
      </c>
      <c r="AR319" s="66"/>
      <c r="AS319" s="66"/>
      <c r="AT319" s="66"/>
      <c r="AU319" s="66"/>
      <c r="AV319" s="66"/>
      <c r="AW319" s="66" t="s">
        <v>154</v>
      </c>
      <c r="AX319" s="66"/>
      <c r="AY319" s="66"/>
      <c r="AZ319" s="66"/>
      <c r="BA319" s="66"/>
      <c r="BB319" s="66" t="s">
        <v>154</v>
      </c>
      <c r="BC319" s="66"/>
      <c r="BD319" s="66"/>
      <c r="BE319" s="66"/>
      <c r="BF319" s="66"/>
      <c r="BG319" s="66">
        <f>Z319+AK319</f>
        <v>2337319</v>
      </c>
      <c r="BH319" s="66"/>
      <c r="BI319" s="66"/>
      <c r="BJ319" s="66"/>
      <c r="BK319" s="66"/>
      <c r="BL319" s="66"/>
      <c r="BM319" s="5"/>
      <c r="BN319" s="5"/>
      <c r="BO319" s="5"/>
      <c r="BP319" s="5"/>
      <c r="BQ319" s="5"/>
      <c r="BR319" s="5"/>
      <c r="BS319" s="5"/>
      <c r="BT319" s="5"/>
      <c r="BU319" s="5"/>
    </row>
    <row r="320" spans="1:73" ht="12.75" customHeight="1">
      <c r="A320" s="121"/>
      <c r="B320" s="122"/>
      <c r="C320" s="122"/>
      <c r="D320" s="122"/>
      <c r="E320" s="122"/>
      <c r="F320" s="267"/>
      <c r="G320" s="235" t="s">
        <v>18</v>
      </c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7"/>
      <c r="T320" s="189">
        <f>SUM(T317:Y319)</f>
        <v>3419849</v>
      </c>
      <c r="U320" s="190"/>
      <c r="V320" s="190"/>
      <c r="W320" s="190"/>
      <c r="X320" s="190"/>
      <c r="Y320" s="191"/>
      <c r="Z320" s="189">
        <f>SUM(Z317:AD319)</f>
        <v>3419825</v>
      </c>
      <c r="AA320" s="190"/>
      <c r="AB320" s="190"/>
      <c r="AC320" s="190"/>
      <c r="AD320" s="191"/>
      <c r="AE320" s="243">
        <f>SUM(AE317:AJ319)</f>
        <v>0</v>
      </c>
      <c r="AF320" s="243"/>
      <c r="AG320" s="243"/>
      <c r="AH320" s="243"/>
      <c r="AI320" s="243"/>
      <c r="AJ320" s="243"/>
      <c r="AK320" s="243">
        <f>SUM(AK317:AP319)</f>
        <v>0</v>
      </c>
      <c r="AL320" s="243"/>
      <c r="AM320" s="243"/>
      <c r="AN320" s="243"/>
      <c r="AO320" s="243"/>
      <c r="AP320" s="243"/>
      <c r="AQ320" s="243"/>
      <c r="AR320" s="243"/>
      <c r="AS320" s="243"/>
      <c r="AT320" s="243"/>
      <c r="AU320" s="243"/>
      <c r="AV320" s="243"/>
      <c r="AW320" s="243"/>
      <c r="AX320" s="243"/>
      <c r="AY320" s="243"/>
      <c r="AZ320" s="243"/>
      <c r="BA320" s="243"/>
      <c r="BB320" s="243"/>
      <c r="BC320" s="243"/>
      <c r="BD320" s="243"/>
      <c r="BE320" s="243"/>
      <c r="BF320" s="243"/>
      <c r="BG320" s="243">
        <f>SUM(BG317:BL319)</f>
        <v>3419825</v>
      </c>
      <c r="BH320" s="243"/>
      <c r="BI320" s="243"/>
      <c r="BJ320" s="243"/>
      <c r="BK320" s="243"/>
      <c r="BL320" s="243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2" spans="1:73" ht="13.5" customHeight="1">
      <c r="A322" s="159" t="s">
        <v>206</v>
      </c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5"/>
      <c r="BN322" s="5"/>
      <c r="BO322" s="5"/>
      <c r="BP322" s="5"/>
      <c r="BQ322" s="5"/>
      <c r="BR322" s="5"/>
      <c r="BS322" s="5"/>
      <c r="BT322" s="5"/>
      <c r="BU322" s="5"/>
    </row>
    <row r="323" spans="1:73" ht="6.75" customHeight="1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85"/>
      <c r="BC323" s="185"/>
      <c r="BD323" s="185"/>
      <c r="BE323" s="185"/>
      <c r="BF323" s="185"/>
      <c r="BG323" s="185"/>
      <c r="BH323" s="185"/>
      <c r="BI323" s="185"/>
      <c r="BJ323" s="185"/>
      <c r="BK323" s="185"/>
      <c r="BL323" s="185"/>
      <c r="BM323" s="5"/>
      <c r="BN323" s="5"/>
      <c r="BO323" s="5"/>
      <c r="BP323" s="5"/>
      <c r="BQ323" s="5"/>
      <c r="BR323" s="5"/>
      <c r="BS323" s="5"/>
      <c r="BT323" s="5"/>
      <c r="BU323" s="5"/>
    </row>
    <row r="324" spans="1:64" ht="11.25" customHeight="1">
      <c r="A324" s="3"/>
      <c r="BK324" s="263" t="s">
        <v>5</v>
      </c>
      <c r="BL324" s="263"/>
    </row>
    <row r="325" spans="1:73" ht="13.5" customHeight="1">
      <c r="A325" s="257" t="s">
        <v>46</v>
      </c>
      <c r="B325" s="70"/>
      <c r="C325" s="70"/>
      <c r="D325" s="70"/>
      <c r="E325" s="70"/>
      <c r="F325" s="258"/>
      <c r="G325" s="66" t="s">
        <v>7</v>
      </c>
      <c r="H325" s="66"/>
      <c r="I325" s="66"/>
      <c r="J325" s="66"/>
      <c r="K325" s="66"/>
      <c r="L325" s="66"/>
      <c r="M325" s="66"/>
      <c r="N325" s="66"/>
      <c r="O325" s="66"/>
      <c r="P325" s="66"/>
      <c r="Q325" s="66" t="s">
        <v>32</v>
      </c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 t="s">
        <v>141</v>
      </c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5"/>
      <c r="BN325" s="5"/>
      <c r="BO325" s="5"/>
      <c r="BP325" s="5"/>
      <c r="BQ325" s="5"/>
      <c r="BR325" s="5"/>
      <c r="BS325" s="5"/>
      <c r="BT325" s="5"/>
      <c r="BU325" s="5"/>
    </row>
    <row r="326" spans="1:73" ht="39.75" customHeight="1">
      <c r="A326" s="264"/>
      <c r="B326" s="265"/>
      <c r="C326" s="265"/>
      <c r="D326" s="265"/>
      <c r="E326" s="265"/>
      <c r="F326" s="2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 t="s">
        <v>56</v>
      </c>
      <c r="R326" s="66"/>
      <c r="S326" s="66"/>
      <c r="T326" s="66"/>
      <c r="U326" s="66"/>
      <c r="V326" s="197" t="s">
        <v>49</v>
      </c>
      <c r="W326" s="197"/>
      <c r="X326" s="197"/>
      <c r="Y326" s="197"/>
      <c r="Z326" s="66" t="s">
        <v>57</v>
      </c>
      <c r="AA326" s="66"/>
      <c r="AB326" s="66"/>
      <c r="AC326" s="66"/>
      <c r="AD326" s="66"/>
      <c r="AE326" s="66"/>
      <c r="AF326" s="66"/>
      <c r="AG326" s="66"/>
      <c r="AH326" s="66"/>
      <c r="AI326" s="66"/>
      <c r="AJ326" s="66" t="s">
        <v>58</v>
      </c>
      <c r="AK326" s="66"/>
      <c r="AL326" s="66"/>
      <c r="AM326" s="66"/>
      <c r="AN326" s="66"/>
      <c r="AO326" s="66" t="s">
        <v>59</v>
      </c>
      <c r="AP326" s="66"/>
      <c r="AQ326" s="66"/>
      <c r="AR326" s="66"/>
      <c r="AS326" s="66"/>
      <c r="AT326" s="197" t="s">
        <v>60</v>
      </c>
      <c r="AU326" s="197"/>
      <c r="AV326" s="197"/>
      <c r="AW326" s="197"/>
      <c r="AX326" s="66" t="s">
        <v>57</v>
      </c>
      <c r="AY326" s="66"/>
      <c r="AZ326" s="66"/>
      <c r="BA326" s="66"/>
      <c r="BB326" s="66"/>
      <c r="BC326" s="66"/>
      <c r="BD326" s="66"/>
      <c r="BE326" s="66"/>
      <c r="BF326" s="66"/>
      <c r="BG326" s="66"/>
      <c r="BH326" s="66" t="s">
        <v>61</v>
      </c>
      <c r="BI326" s="66"/>
      <c r="BJ326" s="66"/>
      <c r="BK326" s="66"/>
      <c r="BL326" s="66"/>
      <c r="BM326" s="5"/>
      <c r="BN326" s="5"/>
      <c r="BO326" s="5"/>
      <c r="BP326" s="5"/>
      <c r="BQ326" s="5"/>
      <c r="BR326" s="5"/>
      <c r="BS326" s="5"/>
      <c r="BT326" s="5"/>
      <c r="BU326" s="5"/>
    </row>
    <row r="327" spans="1:73" ht="74.25" customHeight="1">
      <c r="A327" s="259"/>
      <c r="B327" s="260"/>
      <c r="C327" s="260"/>
      <c r="D327" s="260"/>
      <c r="E327" s="260"/>
      <c r="F327" s="261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197"/>
      <c r="W327" s="197"/>
      <c r="X327" s="197"/>
      <c r="Y327" s="197"/>
      <c r="Z327" s="66" t="s">
        <v>54</v>
      </c>
      <c r="AA327" s="66"/>
      <c r="AB327" s="66"/>
      <c r="AC327" s="66"/>
      <c r="AD327" s="66"/>
      <c r="AE327" s="66" t="s">
        <v>55</v>
      </c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197"/>
      <c r="AU327" s="197"/>
      <c r="AV327" s="197"/>
      <c r="AW327" s="197"/>
      <c r="AX327" s="66" t="s">
        <v>54</v>
      </c>
      <c r="AY327" s="66"/>
      <c r="AZ327" s="66"/>
      <c r="BA327" s="66"/>
      <c r="BB327" s="66"/>
      <c r="BC327" s="66" t="s">
        <v>55</v>
      </c>
      <c r="BD327" s="66"/>
      <c r="BE327" s="66"/>
      <c r="BF327" s="66"/>
      <c r="BG327" s="66"/>
      <c r="BH327" s="66"/>
      <c r="BI327" s="66"/>
      <c r="BJ327" s="66"/>
      <c r="BK327" s="66"/>
      <c r="BL327" s="66"/>
      <c r="BM327" s="5"/>
      <c r="BN327" s="5"/>
      <c r="BO327" s="5"/>
      <c r="BP327" s="5"/>
      <c r="BQ327" s="5"/>
      <c r="BR327" s="5"/>
      <c r="BS327" s="5"/>
      <c r="BT327" s="5"/>
      <c r="BU327" s="5"/>
    </row>
    <row r="328" spans="1:73" ht="10.5" customHeight="1">
      <c r="A328" s="65">
        <v>1</v>
      </c>
      <c r="B328" s="60"/>
      <c r="C328" s="60"/>
      <c r="D328" s="60"/>
      <c r="E328" s="60"/>
      <c r="F328" s="72"/>
      <c r="G328" s="66">
        <v>2</v>
      </c>
      <c r="H328" s="66"/>
      <c r="I328" s="66"/>
      <c r="J328" s="66"/>
      <c r="K328" s="66"/>
      <c r="L328" s="66"/>
      <c r="M328" s="66"/>
      <c r="N328" s="66"/>
      <c r="O328" s="66"/>
      <c r="P328" s="66"/>
      <c r="Q328" s="66">
        <v>3</v>
      </c>
      <c r="R328" s="66"/>
      <c r="S328" s="66"/>
      <c r="T328" s="66"/>
      <c r="U328" s="66"/>
      <c r="V328" s="66">
        <v>4</v>
      </c>
      <c r="W328" s="66"/>
      <c r="X328" s="66"/>
      <c r="Y328" s="66"/>
      <c r="Z328" s="66">
        <v>5</v>
      </c>
      <c r="AA328" s="66"/>
      <c r="AB328" s="66"/>
      <c r="AC328" s="66"/>
      <c r="AD328" s="66"/>
      <c r="AE328" s="66">
        <v>6</v>
      </c>
      <c r="AF328" s="66"/>
      <c r="AG328" s="66"/>
      <c r="AH328" s="66"/>
      <c r="AI328" s="66"/>
      <c r="AJ328" s="66">
        <v>7</v>
      </c>
      <c r="AK328" s="66"/>
      <c r="AL328" s="66"/>
      <c r="AM328" s="66"/>
      <c r="AN328" s="66"/>
      <c r="AO328" s="66">
        <v>8</v>
      </c>
      <c r="AP328" s="66"/>
      <c r="AQ328" s="66"/>
      <c r="AR328" s="66"/>
      <c r="AS328" s="66"/>
      <c r="AT328" s="66">
        <v>9</v>
      </c>
      <c r="AU328" s="66"/>
      <c r="AV328" s="66"/>
      <c r="AW328" s="66"/>
      <c r="AX328" s="66">
        <v>10</v>
      </c>
      <c r="AY328" s="66"/>
      <c r="AZ328" s="66"/>
      <c r="BA328" s="66"/>
      <c r="BB328" s="66"/>
      <c r="BC328" s="66">
        <v>11</v>
      </c>
      <c r="BD328" s="66"/>
      <c r="BE328" s="66"/>
      <c r="BF328" s="66"/>
      <c r="BG328" s="66"/>
      <c r="BH328" s="66">
        <v>12</v>
      </c>
      <c r="BI328" s="66"/>
      <c r="BJ328" s="66"/>
      <c r="BK328" s="66"/>
      <c r="BL328" s="66"/>
      <c r="BM328" s="5"/>
      <c r="BN328" s="5"/>
      <c r="BO328" s="5"/>
      <c r="BP328" s="5"/>
      <c r="BQ328" s="5"/>
      <c r="BR328" s="5"/>
      <c r="BS328" s="5"/>
      <c r="BT328" s="5"/>
      <c r="BU328" s="5"/>
    </row>
    <row r="329" spans="1:73" ht="24.75" customHeight="1">
      <c r="A329" s="65">
        <v>2240</v>
      </c>
      <c r="B329" s="60"/>
      <c r="C329" s="60"/>
      <c r="D329" s="60"/>
      <c r="E329" s="60"/>
      <c r="F329" s="72"/>
      <c r="G329" s="84" t="s">
        <v>85</v>
      </c>
      <c r="H329" s="85"/>
      <c r="I329" s="85"/>
      <c r="J329" s="85"/>
      <c r="K329" s="85"/>
      <c r="L329" s="85"/>
      <c r="M329" s="85"/>
      <c r="N329" s="85"/>
      <c r="O329" s="85"/>
      <c r="P329" s="86"/>
      <c r="Q329" s="61">
        <f>AJ61</f>
        <v>7170773</v>
      </c>
      <c r="R329" s="66"/>
      <c r="S329" s="66"/>
      <c r="T329" s="66"/>
      <c r="U329" s="66"/>
      <c r="V329" s="66">
        <f>AK317</f>
        <v>0</v>
      </c>
      <c r="W329" s="66"/>
      <c r="X329" s="66"/>
      <c r="Y329" s="66"/>
      <c r="Z329" s="66">
        <v>0</v>
      </c>
      <c r="AA329" s="66"/>
      <c r="AB329" s="66"/>
      <c r="AC329" s="66"/>
      <c r="AD329" s="66"/>
      <c r="AE329" s="66">
        <v>0</v>
      </c>
      <c r="AF329" s="66"/>
      <c r="AG329" s="66"/>
      <c r="AH329" s="66"/>
      <c r="AI329" s="66"/>
      <c r="AJ329" s="66">
        <f>Q329-Z329-AE329</f>
        <v>7170773</v>
      </c>
      <c r="AK329" s="66"/>
      <c r="AL329" s="66"/>
      <c r="AM329" s="66"/>
      <c r="AN329" s="66"/>
      <c r="AO329" s="61">
        <f>BB61</f>
        <v>3848790</v>
      </c>
      <c r="AP329" s="66"/>
      <c r="AQ329" s="66"/>
      <c r="AR329" s="66"/>
      <c r="AS329" s="66"/>
      <c r="AT329" s="66">
        <f>V329-Z329-AE329</f>
        <v>0</v>
      </c>
      <c r="AU329" s="66"/>
      <c r="AV329" s="66"/>
      <c r="AW329" s="66"/>
      <c r="AX329" s="66">
        <v>0</v>
      </c>
      <c r="AY329" s="66"/>
      <c r="AZ329" s="66"/>
      <c r="BA329" s="66"/>
      <c r="BB329" s="66"/>
      <c r="BC329" s="66">
        <v>0</v>
      </c>
      <c r="BD329" s="66"/>
      <c r="BE329" s="66"/>
      <c r="BF329" s="66"/>
      <c r="BG329" s="66"/>
      <c r="BH329" s="66">
        <f>AO329-AX329-BC329</f>
        <v>3848790</v>
      </c>
      <c r="BI329" s="66"/>
      <c r="BJ329" s="66"/>
      <c r="BK329" s="66"/>
      <c r="BL329" s="66"/>
      <c r="BM329" s="5"/>
      <c r="BN329" s="5"/>
      <c r="BO329" s="5"/>
      <c r="BP329" s="5"/>
      <c r="BQ329" s="5"/>
      <c r="BR329" s="5"/>
      <c r="BS329" s="5"/>
      <c r="BT329" s="5"/>
      <c r="BU329" s="5"/>
    </row>
    <row r="330" spans="1:73" ht="24" customHeight="1">
      <c r="A330" s="65">
        <v>2270</v>
      </c>
      <c r="B330" s="60"/>
      <c r="C330" s="60"/>
      <c r="D330" s="60"/>
      <c r="E330" s="60"/>
      <c r="F330" s="72"/>
      <c r="G330" s="59" t="s">
        <v>86</v>
      </c>
      <c r="H330" s="59"/>
      <c r="I330" s="59"/>
      <c r="J330" s="59"/>
      <c r="K330" s="59"/>
      <c r="L330" s="59"/>
      <c r="M330" s="59"/>
      <c r="N330" s="59"/>
      <c r="O330" s="59"/>
      <c r="P330" s="59"/>
      <c r="Q330" s="61">
        <f>AJ62</f>
        <v>37146</v>
      </c>
      <c r="R330" s="66"/>
      <c r="S330" s="66"/>
      <c r="T330" s="66"/>
      <c r="U330" s="66"/>
      <c r="V330" s="66">
        <f>AK318</f>
        <v>0</v>
      </c>
      <c r="W330" s="66"/>
      <c r="X330" s="66"/>
      <c r="Y330" s="66"/>
      <c r="Z330" s="66">
        <v>0</v>
      </c>
      <c r="AA330" s="66"/>
      <c r="AB330" s="66"/>
      <c r="AC330" s="66"/>
      <c r="AD330" s="66"/>
      <c r="AE330" s="66">
        <v>0</v>
      </c>
      <c r="AF330" s="66"/>
      <c r="AG330" s="66"/>
      <c r="AH330" s="66"/>
      <c r="AI330" s="66"/>
      <c r="AJ330" s="66">
        <f>Q330-Z330-AE330</f>
        <v>37146</v>
      </c>
      <c r="AK330" s="66"/>
      <c r="AL330" s="66"/>
      <c r="AM330" s="66"/>
      <c r="AN330" s="66"/>
      <c r="AO330" s="61">
        <f>BB62</f>
        <v>42451</v>
      </c>
      <c r="AP330" s="66"/>
      <c r="AQ330" s="66"/>
      <c r="AR330" s="66"/>
      <c r="AS330" s="66"/>
      <c r="AT330" s="66">
        <f>V330-Z330-AE330</f>
        <v>0</v>
      </c>
      <c r="AU330" s="66"/>
      <c r="AV330" s="66"/>
      <c r="AW330" s="66"/>
      <c r="AX330" s="66">
        <v>0</v>
      </c>
      <c r="AY330" s="66"/>
      <c r="AZ330" s="66"/>
      <c r="BA330" s="66"/>
      <c r="BB330" s="66"/>
      <c r="BC330" s="66">
        <v>0</v>
      </c>
      <c r="BD330" s="66"/>
      <c r="BE330" s="66"/>
      <c r="BF330" s="66"/>
      <c r="BG330" s="66"/>
      <c r="BH330" s="66">
        <f>AO330-AX330-BC330</f>
        <v>42451</v>
      </c>
      <c r="BI330" s="66"/>
      <c r="BJ330" s="66"/>
      <c r="BK330" s="66"/>
      <c r="BL330" s="66"/>
      <c r="BM330" s="5"/>
      <c r="BN330" s="5"/>
      <c r="BO330" s="5"/>
      <c r="BP330" s="5"/>
      <c r="BQ330" s="5"/>
      <c r="BR330" s="5"/>
      <c r="BS330" s="5"/>
      <c r="BT330" s="5"/>
      <c r="BU330" s="5"/>
    </row>
    <row r="331" spans="1:73" ht="36.75" customHeight="1">
      <c r="A331" s="65">
        <v>2610</v>
      </c>
      <c r="B331" s="60"/>
      <c r="C331" s="60"/>
      <c r="D331" s="60"/>
      <c r="E331" s="60"/>
      <c r="F331" s="72"/>
      <c r="G331" s="59" t="s">
        <v>87</v>
      </c>
      <c r="H331" s="59"/>
      <c r="I331" s="59"/>
      <c r="J331" s="59"/>
      <c r="K331" s="59"/>
      <c r="L331" s="59"/>
      <c r="M331" s="59"/>
      <c r="N331" s="59"/>
      <c r="O331" s="59"/>
      <c r="P331" s="59"/>
      <c r="Q331" s="61">
        <f>AJ63</f>
        <v>2830538</v>
      </c>
      <c r="R331" s="66"/>
      <c r="S331" s="66"/>
      <c r="T331" s="66"/>
      <c r="U331" s="66"/>
      <c r="V331" s="66">
        <f>AK319</f>
        <v>0</v>
      </c>
      <c r="W331" s="66"/>
      <c r="X331" s="66"/>
      <c r="Y331" s="66"/>
      <c r="Z331" s="66">
        <v>0</v>
      </c>
      <c r="AA331" s="66"/>
      <c r="AB331" s="66"/>
      <c r="AC331" s="66"/>
      <c r="AD331" s="66"/>
      <c r="AE331" s="66">
        <v>0</v>
      </c>
      <c r="AF331" s="66"/>
      <c r="AG331" s="66"/>
      <c r="AH331" s="66"/>
      <c r="AI331" s="66"/>
      <c r="AJ331" s="66">
        <f>Q331-Z331-AE331</f>
        <v>2830538</v>
      </c>
      <c r="AK331" s="66"/>
      <c r="AL331" s="66"/>
      <c r="AM331" s="66"/>
      <c r="AN331" s="66"/>
      <c r="AO331" s="61">
        <f>BB63</f>
        <v>3060931</v>
      </c>
      <c r="AP331" s="66"/>
      <c r="AQ331" s="66"/>
      <c r="AR331" s="66"/>
      <c r="AS331" s="66"/>
      <c r="AT331" s="66">
        <f>V331-Z331-AE331</f>
        <v>0</v>
      </c>
      <c r="AU331" s="66"/>
      <c r="AV331" s="66"/>
      <c r="AW331" s="66"/>
      <c r="AX331" s="66">
        <v>0</v>
      </c>
      <c r="AY331" s="66"/>
      <c r="AZ331" s="66"/>
      <c r="BA331" s="66"/>
      <c r="BB331" s="66"/>
      <c r="BC331" s="66">
        <v>0</v>
      </c>
      <c r="BD331" s="66"/>
      <c r="BE331" s="66"/>
      <c r="BF331" s="66"/>
      <c r="BG331" s="66"/>
      <c r="BH331" s="66">
        <f>AO331-AX331-BC331</f>
        <v>3060931</v>
      </c>
      <c r="BI331" s="66"/>
      <c r="BJ331" s="66"/>
      <c r="BK331" s="66"/>
      <c r="BL331" s="66"/>
      <c r="BM331" s="5"/>
      <c r="BN331" s="5"/>
      <c r="BO331" s="5"/>
      <c r="BP331" s="5"/>
      <c r="BQ331" s="5"/>
      <c r="BR331" s="5"/>
      <c r="BS331" s="5"/>
      <c r="BT331" s="5"/>
      <c r="BU331" s="5"/>
    </row>
    <row r="332" spans="1:73" ht="12.75" customHeight="1">
      <c r="A332" s="121"/>
      <c r="B332" s="122"/>
      <c r="C332" s="122"/>
      <c r="D332" s="122"/>
      <c r="E332" s="122"/>
      <c r="F332" s="267"/>
      <c r="G332" s="235" t="s">
        <v>18</v>
      </c>
      <c r="H332" s="236"/>
      <c r="I332" s="236"/>
      <c r="J332" s="236"/>
      <c r="K332" s="236"/>
      <c r="L332" s="236"/>
      <c r="M332" s="236"/>
      <c r="N332" s="236"/>
      <c r="O332" s="236"/>
      <c r="P332" s="237"/>
      <c r="Q332" s="189">
        <f>SUM(Q329:U331)</f>
        <v>10038457</v>
      </c>
      <c r="R332" s="190"/>
      <c r="S332" s="190"/>
      <c r="T332" s="190"/>
      <c r="U332" s="191"/>
      <c r="V332" s="243">
        <v>0</v>
      </c>
      <c r="W332" s="243"/>
      <c r="X332" s="243"/>
      <c r="Y332" s="243"/>
      <c r="Z332" s="189">
        <f>SUM(Z329:AD331)</f>
        <v>0</v>
      </c>
      <c r="AA332" s="190"/>
      <c r="AB332" s="190"/>
      <c r="AC332" s="190"/>
      <c r="AD332" s="191"/>
      <c r="AE332" s="189">
        <f>SUM(AE329:AI331)</f>
        <v>0</v>
      </c>
      <c r="AF332" s="190"/>
      <c r="AG332" s="190"/>
      <c r="AH332" s="190"/>
      <c r="AI332" s="191"/>
      <c r="AJ332" s="189">
        <f>SUM(AJ329:AN331)</f>
        <v>10038457</v>
      </c>
      <c r="AK332" s="190"/>
      <c r="AL332" s="190"/>
      <c r="AM332" s="190"/>
      <c r="AN332" s="191"/>
      <c r="AO332" s="189">
        <f>SUM(AO329:AS331)</f>
        <v>6952172</v>
      </c>
      <c r="AP332" s="190"/>
      <c r="AQ332" s="190"/>
      <c r="AR332" s="190"/>
      <c r="AS332" s="191"/>
      <c r="AT332" s="189">
        <v>0</v>
      </c>
      <c r="AU332" s="190"/>
      <c r="AV332" s="190"/>
      <c r="AW332" s="191"/>
      <c r="AX332" s="189">
        <f>SUM(AX329:BB331)</f>
        <v>0</v>
      </c>
      <c r="AY332" s="190"/>
      <c r="AZ332" s="190"/>
      <c r="BA332" s="190"/>
      <c r="BB332" s="191"/>
      <c r="BC332" s="189">
        <f>SUM(BC329:BG331)</f>
        <v>0</v>
      </c>
      <c r="BD332" s="190"/>
      <c r="BE332" s="190"/>
      <c r="BF332" s="190"/>
      <c r="BG332" s="191"/>
      <c r="BH332" s="189">
        <f>SUM(BH329:BL331)</f>
        <v>6952172</v>
      </c>
      <c r="BI332" s="190"/>
      <c r="BJ332" s="190"/>
      <c r="BK332" s="190"/>
      <c r="BL332" s="19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ht="9.75" customHeight="1"/>
    <row r="334" ht="6" customHeight="1"/>
    <row r="335" spans="1:73" ht="13.5" customHeight="1">
      <c r="A335" s="159" t="s">
        <v>142</v>
      </c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  <c r="AU335" s="159"/>
      <c r="AV335" s="159"/>
      <c r="AW335" s="159"/>
      <c r="AX335" s="159"/>
      <c r="AY335" s="159"/>
      <c r="AZ335" s="159"/>
      <c r="BA335" s="159"/>
      <c r="BB335" s="159"/>
      <c r="BC335" s="159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5"/>
      <c r="BN335" s="5"/>
      <c r="BO335" s="5"/>
      <c r="BP335" s="5"/>
      <c r="BQ335" s="5"/>
      <c r="BR335" s="5"/>
      <c r="BS335" s="5"/>
      <c r="BT335" s="5"/>
      <c r="BU335" s="5"/>
    </row>
    <row r="336" spans="1:73" ht="9" customHeight="1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5"/>
      <c r="BA336" s="185"/>
      <c r="BB336" s="185"/>
      <c r="BC336" s="185"/>
      <c r="BD336" s="185"/>
      <c r="BE336" s="185"/>
      <c r="BF336" s="185"/>
      <c r="BG336" s="185"/>
      <c r="BH336" s="185"/>
      <c r="BI336" s="185"/>
      <c r="BJ336" s="185"/>
      <c r="BK336" s="185"/>
      <c r="BL336" s="185"/>
      <c r="BM336" s="5"/>
      <c r="BN336" s="5"/>
      <c r="BO336" s="5"/>
      <c r="BP336" s="5"/>
      <c r="BQ336" s="5"/>
      <c r="BR336" s="5"/>
      <c r="BS336" s="5"/>
      <c r="BT336" s="5"/>
      <c r="BU336" s="5"/>
    </row>
    <row r="337" spans="1:64" ht="13.5" customHeight="1">
      <c r="A337" s="3"/>
      <c r="BK337" s="263" t="s">
        <v>5</v>
      </c>
      <c r="BL337" s="263"/>
    </row>
    <row r="338" spans="1:73" ht="53.25" customHeight="1">
      <c r="A338" s="257" t="s">
        <v>46</v>
      </c>
      <c r="B338" s="70"/>
      <c r="C338" s="70"/>
      <c r="D338" s="70"/>
      <c r="E338" s="70"/>
      <c r="F338" s="258"/>
      <c r="G338" s="66" t="s">
        <v>7</v>
      </c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 t="s">
        <v>47</v>
      </c>
      <c r="U338" s="66"/>
      <c r="V338" s="66"/>
      <c r="W338" s="66"/>
      <c r="X338" s="66"/>
      <c r="Y338" s="66"/>
      <c r="Z338" s="66" t="s">
        <v>48</v>
      </c>
      <c r="AA338" s="66"/>
      <c r="AB338" s="66"/>
      <c r="AC338" s="66"/>
      <c r="AD338" s="66"/>
      <c r="AE338" s="66" t="s">
        <v>62</v>
      </c>
      <c r="AF338" s="66"/>
      <c r="AG338" s="66"/>
      <c r="AH338" s="66"/>
      <c r="AI338" s="66"/>
      <c r="AJ338" s="66"/>
      <c r="AK338" s="66" t="s">
        <v>143</v>
      </c>
      <c r="AL338" s="66"/>
      <c r="AM338" s="66"/>
      <c r="AN338" s="66"/>
      <c r="AO338" s="66"/>
      <c r="AP338" s="66"/>
      <c r="AQ338" s="66" t="s">
        <v>144</v>
      </c>
      <c r="AR338" s="66"/>
      <c r="AS338" s="66"/>
      <c r="AT338" s="66"/>
      <c r="AU338" s="66"/>
      <c r="AV338" s="66"/>
      <c r="AW338" s="66" t="s">
        <v>63</v>
      </c>
      <c r="AX338" s="66"/>
      <c r="AY338" s="66"/>
      <c r="AZ338" s="66"/>
      <c r="BA338" s="66"/>
      <c r="BB338" s="66"/>
      <c r="BC338" s="66"/>
      <c r="BD338" s="66"/>
      <c r="BE338" s="66" t="s">
        <v>64</v>
      </c>
      <c r="BF338" s="66"/>
      <c r="BG338" s="66"/>
      <c r="BH338" s="66"/>
      <c r="BI338" s="66"/>
      <c r="BJ338" s="66"/>
      <c r="BK338" s="66"/>
      <c r="BL338" s="66"/>
      <c r="BM338" s="5"/>
      <c r="BN338" s="5"/>
      <c r="BO338" s="5"/>
      <c r="BP338" s="5"/>
      <c r="BQ338" s="5"/>
      <c r="BR338" s="5"/>
      <c r="BS338" s="5"/>
      <c r="BT338" s="5"/>
      <c r="BU338" s="5"/>
    </row>
    <row r="339" spans="1:73" ht="39" customHeight="1">
      <c r="A339" s="259"/>
      <c r="B339" s="260"/>
      <c r="C339" s="260"/>
      <c r="D339" s="260"/>
      <c r="E339" s="260"/>
      <c r="F339" s="261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5"/>
      <c r="BN339" s="5"/>
      <c r="BO339" s="5"/>
      <c r="BP339" s="5"/>
      <c r="BQ339" s="5"/>
      <c r="BR339" s="5"/>
      <c r="BS339" s="5"/>
      <c r="BT339" s="5"/>
      <c r="BU339" s="5"/>
    </row>
    <row r="340" spans="1:73" ht="12" customHeight="1">
      <c r="A340" s="65">
        <v>1</v>
      </c>
      <c r="B340" s="60"/>
      <c r="C340" s="60"/>
      <c r="D340" s="60"/>
      <c r="E340" s="60"/>
      <c r="F340" s="72"/>
      <c r="G340" s="66">
        <v>2</v>
      </c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>
        <v>3</v>
      </c>
      <c r="U340" s="66"/>
      <c r="V340" s="66"/>
      <c r="W340" s="66"/>
      <c r="X340" s="66"/>
      <c r="Y340" s="66"/>
      <c r="Z340" s="66">
        <v>4</v>
      </c>
      <c r="AA340" s="66"/>
      <c r="AB340" s="66"/>
      <c r="AC340" s="66"/>
      <c r="AD340" s="66"/>
      <c r="AE340" s="66">
        <v>5</v>
      </c>
      <c r="AF340" s="66"/>
      <c r="AG340" s="66"/>
      <c r="AH340" s="66"/>
      <c r="AI340" s="66"/>
      <c r="AJ340" s="66"/>
      <c r="AK340" s="66">
        <v>6</v>
      </c>
      <c r="AL340" s="66"/>
      <c r="AM340" s="66"/>
      <c r="AN340" s="66"/>
      <c r="AO340" s="66"/>
      <c r="AP340" s="66"/>
      <c r="AQ340" s="66">
        <v>7</v>
      </c>
      <c r="AR340" s="66"/>
      <c r="AS340" s="66"/>
      <c r="AT340" s="66"/>
      <c r="AU340" s="66"/>
      <c r="AV340" s="66"/>
      <c r="AW340" s="66">
        <v>8</v>
      </c>
      <c r="AX340" s="66"/>
      <c r="AY340" s="66"/>
      <c r="AZ340" s="66"/>
      <c r="BA340" s="66"/>
      <c r="BB340" s="66"/>
      <c r="BC340" s="66"/>
      <c r="BD340" s="66"/>
      <c r="BE340" s="66">
        <v>9</v>
      </c>
      <c r="BF340" s="66"/>
      <c r="BG340" s="66"/>
      <c r="BH340" s="66"/>
      <c r="BI340" s="66"/>
      <c r="BJ340" s="66"/>
      <c r="BK340" s="66"/>
      <c r="BL340" s="66"/>
      <c r="BM340" s="5"/>
      <c r="BN340" s="5"/>
      <c r="BO340" s="5"/>
      <c r="BP340" s="5"/>
      <c r="BQ340" s="5"/>
      <c r="BR340" s="5"/>
      <c r="BS340" s="5"/>
      <c r="BT340" s="5"/>
      <c r="BU340" s="5"/>
    </row>
    <row r="341" spans="1:73" ht="12.75" customHeight="1">
      <c r="A341" s="121"/>
      <c r="B341" s="122"/>
      <c r="C341" s="122"/>
      <c r="D341" s="122"/>
      <c r="E341" s="122"/>
      <c r="F341" s="267"/>
      <c r="G341" s="235" t="s">
        <v>18</v>
      </c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7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272"/>
      <c r="AX341" s="273"/>
      <c r="AY341" s="273"/>
      <c r="AZ341" s="273"/>
      <c r="BA341" s="273"/>
      <c r="BB341" s="273"/>
      <c r="BC341" s="273"/>
      <c r="BD341" s="274"/>
      <c r="BE341" s="276"/>
      <c r="BF341" s="276"/>
      <c r="BG341" s="276"/>
      <c r="BH341" s="276"/>
      <c r="BI341" s="276"/>
      <c r="BJ341" s="276"/>
      <c r="BK341" s="276"/>
      <c r="BL341" s="276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3" spans="1:73" ht="13.5" customHeight="1">
      <c r="A343" s="159" t="s">
        <v>207</v>
      </c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  <c r="AU343" s="159"/>
      <c r="AV343" s="159"/>
      <c r="AW343" s="159"/>
      <c r="AX343" s="159"/>
      <c r="AY343" s="159"/>
      <c r="AZ343" s="159"/>
      <c r="BA343" s="159"/>
      <c r="BB343" s="159"/>
      <c r="BC343" s="159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5"/>
      <c r="BN343" s="5"/>
      <c r="BO343" s="5"/>
      <c r="BP343" s="5"/>
      <c r="BQ343" s="5"/>
      <c r="BR343" s="5"/>
      <c r="BS343" s="5"/>
      <c r="BT343" s="5"/>
      <c r="BU343" s="5"/>
    </row>
    <row r="344" spans="1:73" ht="6" customHeight="1">
      <c r="A344" s="271"/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  <c r="BA344" s="271"/>
      <c r="BB344" s="271"/>
      <c r="BC344" s="271"/>
      <c r="BD344" s="271"/>
      <c r="BE344" s="271"/>
      <c r="BF344" s="271"/>
      <c r="BG344" s="271"/>
      <c r="BH344" s="271"/>
      <c r="BI344" s="271"/>
      <c r="BJ344" s="271"/>
      <c r="BK344" s="271"/>
      <c r="BL344" s="271"/>
      <c r="BM344" s="5"/>
      <c r="BN344" s="5"/>
      <c r="BO344" s="5"/>
      <c r="BP344" s="5"/>
      <c r="BQ344" s="5"/>
      <c r="BR344" s="5"/>
      <c r="BS344" s="5"/>
      <c r="BT344" s="5"/>
      <c r="BU344" s="5"/>
    </row>
    <row r="345" spans="1:72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</row>
    <row r="346" spans="1:72" ht="4.5" customHeight="1">
      <c r="A346" s="271"/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  <c r="BA346" s="271"/>
      <c r="BB346" s="271"/>
      <c r="BC346" s="271"/>
      <c r="BD346" s="271"/>
      <c r="BE346" s="271"/>
      <c r="BF346" s="271"/>
      <c r="BG346" s="271"/>
      <c r="BH346" s="271"/>
      <c r="BI346" s="271"/>
      <c r="BJ346" s="271"/>
      <c r="BK346" s="271"/>
      <c r="BL346" s="271"/>
      <c r="BM346" s="5"/>
      <c r="BN346" s="5"/>
      <c r="BO346" s="5"/>
      <c r="BP346" s="5"/>
      <c r="BQ346" s="5"/>
      <c r="BR346" s="5"/>
      <c r="BS346" s="5"/>
      <c r="BT346" s="5"/>
    </row>
    <row r="347" spans="1:72" ht="30.75" customHeight="1">
      <c r="A347" s="159" t="s">
        <v>208</v>
      </c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  <c r="AU347" s="159"/>
      <c r="AV347" s="159"/>
      <c r="AW347" s="159"/>
      <c r="AX347" s="159"/>
      <c r="AY347" s="159"/>
      <c r="AZ347" s="159"/>
      <c r="BA347" s="159"/>
      <c r="BB347" s="159"/>
      <c r="BC347" s="159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5"/>
      <c r="BN347" s="5"/>
      <c r="BO347" s="5"/>
      <c r="BP347" s="5"/>
      <c r="BQ347" s="5"/>
      <c r="BR347" s="5"/>
      <c r="BS347" s="5"/>
      <c r="BT347" s="5"/>
    </row>
    <row r="348" spans="1:72" ht="6" customHeight="1">
      <c r="A348" s="271"/>
      <c r="B348" s="271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  <c r="BA348" s="271"/>
      <c r="BB348" s="271"/>
      <c r="BC348" s="271"/>
      <c r="BD348" s="271"/>
      <c r="BE348" s="271"/>
      <c r="BF348" s="271"/>
      <c r="BG348" s="271"/>
      <c r="BH348" s="271"/>
      <c r="BI348" s="271"/>
      <c r="BJ348" s="271"/>
      <c r="BK348" s="271"/>
      <c r="BL348" s="271"/>
      <c r="BM348" s="5"/>
      <c r="BN348" s="5"/>
      <c r="BO348" s="5"/>
      <c r="BP348" s="5"/>
      <c r="BQ348" s="5"/>
      <c r="BR348" s="5"/>
      <c r="BS348" s="5"/>
      <c r="BT348" s="5"/>
    </row>
    <row r="349" spans="1:72" ht="6.75" customHeight="1">
      <c r="A349" s="271"/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  <c r="BA349" s="271"/>
      <c r="BB349" s="271"/>
      <c r="BC349" s="271"/>
      <c r="BD349" s="271"/>
      <c r="BE349" s="271"/>
      <c r="BF349" s="271"/>
      <c r="BG349" s="271"/>
      <c r="BH349" s="271"/>
      <c r="BI349" s="271"/>
      <c r="BJ349" s="271"/>
      <c r="BK349" s="271"/>
      <c r="BL349" s="271"/>
      <c r="BM349" s="5"/>
      <c r="BN349" s="5"/>
      <c r="BO349" s="5"/>
      <c r="BP349" s="5"/>
      <c r="BQ349" s="5"/>
      <c r="BR349" s="5"/>
      <c r="BS349" s="5"/>
      <c r="BT349" s="5"/>
    </row>
    <row r="350" ht="11.25" customHeight="1"/>
    <row r="351" spans="1:72" ht="35.25" customHeight="1">
      <c r="A351" s="67" t="s">
        <v>76</v>
      </c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46"/>
      <c r="AC351" s="46"/>
      <c r="AD351" s="46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46"/>
      <c r="AP351" s="46"/>
      <c r="AQ351" s="46"/>
      <c r="AR351" s="275" t="s">
        <v>78</v>
      </c>
      <c r="AS351" s="275"/>
      <c r="AT351" s="275"/>
      <c r="AU351" s="275"/>
      <c r="AV351" s="275"/>
      <c r="AW351" s="275"/>
      <c r="AX351" s="275"/>
      <c r="AY351" s="275"/>
      <c r="AZ351" s="275"/>
      <c r="BA351" s="275"/>
      <c r="BB351" s="275"/>
      <c r="BC351" s="275"/>
      <c r="BD351" s="275"/>
      <c r="BE351" s="275"/>
      <c r="BF351" s="275"/>
      <c r="BG351" s="27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</row>
    <row r="352" spans="1:7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45"/>
      <c r="AC352" s="45"/>
      <c r="AD352" s="45"/>
      <c r="AE352" s="70" t="s">
        <v>65</v>
      </c>
      <c r="AF352" s="70"/>
      <c r="AG352" s="70"/>
      <c r="AH352" s="70"/>
      <c r="AI352" s="70"/>
      <c r="AJ352" s="70"/>
      <c r="AK352" s="70"/>
      <c r="AL352" s="70"/>
      <c r="AM352" s="70"/>
      <c r="AN352" s="70"/>
      <c r="AO352" s="45"/>
      <c r="AP352" s="45"/>
      <c r="AQ352" s="45"/>
      <c r="AR352" s="265" t="s">
        <v>77</v>
      </c>
      <c r="AS352" s="265"/>
      <c r="AT352" s="265"/>
      <c r="AU352" s="265"/>
      <c r="AV352" s="265"/>
      <c r="AW352" s="265"/>
      <c r="AX352" s="265"/>
      <c r="AY352" s="265"/>
      <c r="AZ352" s="265"/>
      <c r="BA352" s="265"/>
      <c r="BB352" s="265"/>
      <c r="BC352" s="265"/>
      <c r="BD352" s="265"/>
      <c r="BE352" s="265"/>
      <c r="BF352" s="265"/>
      <c r="BG352" s="26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</row>
    <row r="353" spans="1:72" ht="41.25" customHeight="1">
      <c r="A353" s="67" t="s">
        <v>211</v>
      </c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47"/>
      <c r="AC353" s="47"/>
      <c r="AD353" s="47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47"/>
      <c r="AP353" s="47"/>
      <c r="AQ353" s="47"/>
      <c r="AR353" s="69" t="s">
        <v>176</v>
      </c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45"/>
      <c r="AC354" s="45"/>
      <c r="AD354" s="45"/>
      <c r="AE354" s="70" t="s">
        <v>65</v>
      </c>
      <c r="AF354" s="70"/>
      <c r="AG354" s="70"/>
      <c r="AH354" s="70"/>
      <c r="AI354" s="70"/>
      <c r="AJ354" s="70"/>
      <c r="AK354" s="70"/>
      <c r="AL354" s="70"/>
      <c r="AM354" s="70"/>
      <c r="AN354" s="70"/>
      <c r="AO354" s="45"/>
      <c r="AP354" s="45"/>
      <c r="AQ354" s="45"/>
      <c r="AR354" s="70" t="s">
        <v>77</v>
      </c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59" ht="34.5" customHeight="1">
      <c r="A355" s="67" t="s">
        <v>214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47"/>
      <c r="AC355" s="47"/>
      <c r="AD355" s="47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47"/>
      <c r="AP355" s="47"/>
      <c r="AQ355" s="47"/>
      <c r="AR355" s="69" t="s">
        <v>215</v>
      </c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</row>
    <row r="356" spans="1:59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45"/>
      <c r="AC356" s="45"/>
      <c r="AD356" s="45"/>
      <c r="AE356" s="70" t="s">
        <v>65</v>
      </c>
      <c r="AF356" s="70"/>
      <c r="AG356" s="70"/>
      <c r="AH356" s="70"/>
      <c r="AI356" s="70"/>
      <c r="AJ356" s="70"/>
      <c r="AK356" s="70"/>
      <c r="AL356" s="70"/>
      <c r="AM356" s="70"/>
      <c r="AN356" s="70"/>
      <c r="AO356" s="45"/>
      <c r="AP356" s="45"/>
      <c r="AQ356" s="45"/>
      <c r="AR356" s="70" t="s">
        <v>77</v>
      </c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</row>
  </sheetData>
  <sheetProtection/>
  <mergeCells count="2579">
    <mergeCell ref="AT160:AX160"/>
    <mergeCell ref="AY160:BC160"/>
    <mergeCell ref="BD160:BH160"/>
    <mergeCell ref="BI160:BM160"/>
    <mergeCell ref="U160:Y160"/>
    <mergeCell ref="Z160:AD160"/>
    <mergeCell ref="AE160:AI160"/>
    <mergeCell ref="AJ160:AN160"/>
    <mergeCell ref="A160:B160"/>
    <mergeCell ref="C160:L160"/>
    <mergeCell ref="M160:O160"/>
    <mergeCell ref="P160:T160"/>
    <mergeCell ref="A251:B251"/>
    <mergeCell ref="C251:L251"/>
    <mergeCell ref="M251:O251"/>
    <mergeCell ref="P251:T251"/>
    <mergeCell ref="AY186:BC186"/>
    <mergeCell ref="BD186:BH186"/>
    <mergeCell ref="BI186:BM186"/>
    <mergeCell ref="A186:B186"/>
    <mergeCell ref="C186:L186"/>
    <mergeCell ref="M186:O186"/>
    <mergeCell ref="P186:T186"/>
    <mergeCell ref="U186:Y186"/>
    <mergeCell ref="Z186:AD186"/>
    <mergeCell ref="AE186:AI186"/>
    <mergeCell ref="AJ186:AN186"/>
    <mergeCell ref="AO186:AS186"/>
    <mergeCell ref="AT186:AX186"/>
    <mergeCell ref="BN11:BS12"/>
    <mergeCell ref="BI183:BM183"/>
    <mergeCell ref="AY141:BC141"/>
    <mergeCell ref="AY143:BC143"/>
    <mergeCell ref="AY142:BC142"/>
    <mergeCell ref="BD134:BH134"/>
    <mergeCell ref="BI134:BM134"/>
    <mergeCell ref="BD302:BG302"/>
    <mergeCell ref="AN302:AQ302"/>
    <mergeCell ref="AR302:AU302"/>
    <mergeCell ref="AV302:AY302"/>
    <mergeCell ref="AZ302:BC302"/>
    <mergeCell ref="AO187:AS187"/>
    <mergeCell ref="AJ183:AN183"/>
    <mergeCell ref="AO183:AS183"/>
    <mergeCell ref="X302:AA302"/>
    <mergeCell ref="AB302:AE302"/>
    <mergeCell ref="AF302:AI302"/>
    <mergeCell ref="AJ302:AM302"/>
    <mergeCell ref="Z187:AD187"/>
    <mergeCell ref="AE187:AI187"/>
    <mergeCell ref="AJ187:AN187"/>
    <mergeCell ref="A302:E302"/>
    <mergeCell ref="F302:L302"/>
    <mergeCell ref="M302:S302"/>
    <mergeCell ref="T302:W302"/>
    <mergeCell ref="A187:B187"/>
    <mergeCell ref="C187:L187"/>
    <mergeCell ref="M187:O187"/>
    <mergeCell ref="P187:T187"/>
    <mergeCell ref="P183:T183"/>
    <mergeCell ref="U183:Y183"/>
    <mergeCell ref="Z183:AD183"/>
    <mergeCell ref="AE183:AI183"/>
    <mergeCell ref="A179:B179"/>
    <mergeCell ref="A183:B183"/>
    <mergeCell ref="C183:L183"/>
    <mergeCell ref="M183:O183"/>
    <mergeCell ref="C179:L179"/>
    <mergeCell ref="M179:O179"/>
    <mergeCell ref="A180:B180"/>
    <mergeCell ref="C180:L180"/>
    <mergeCell ref="M180:O180"/>
    <mergeCell ref="A181:B181"/>
    <mergeCell ref="Z173:AD173"/>
    <mergeCell ref="Z179:AD179"/>
    <mergeCell ref="AE179:AI179"/>
    <mergeCell ref="AE173:AI173"/>
    <mergeCell ref="M209:O209"/>
    <mergeCell ref="P209:T209"/>
    <mergeCell ref="U216:Y216"/>
    <mergeCell ref="U173:Y173"/>
    <mergeCell ref="U187:Y187"/>
    <mergeCell ref="U214:Y214"/>
    <mergeCell ref="U212:Y212"/>
    <mergeCell ref="U198:Y198"/>
    <mergeCell ref="M199:O199"/>
    <mergeCell ref="M201:O201"/>
    <mergeCell ref="A216:B216"/>
    <mergeCell ref="C216:L216"/>
    <mergeCell ref="M216:O216"/>
    <mergeCell ref="P216:T216"/>
    <mergeCell ref="A148:B148"/>
    <mergeCell ref="C148:L148"/>
    <mergeCell ref="A209:B209"/>
    <mergeCell ref="C209:L209"/>
    <mergeCell ref="A203:B203"/>
    <mergeCell ref="C203:L203"/>
    <mergeCell ref="A198:B198"/>
    <mergeCell ref="A197:B197"/>
    <mergeCell ref="A195:B195"/>
    <mergeCell ref="C198:L198"/>
    <mergeCell ref="M148:O148"/>
    <mergeCell ref="P148:T148"/>
    <mergeCell ref="BI141:BM141"/>
    <mergeCell ref="AE148:AI148"/>
    <mergeCell ref="AO141:AS141"/>
    <mergeCell ref="AT141:AX141"/>
    <mergeCell ref="AJ142:AN142"/>
    <mergeCell ref="AO143:AS143"/>
    <mergeCell ref="AT143:AX143"/>
    <mergeCell ref="BD143:BH143"/>
    <mergeCell ref="AO202:AS202"/>
    <mergeCell ref="AT202:AX202"/>
    <mergeCell ref="AJ208:AN208"/>
    <mergeCell ref="AO208:AS208"/>
    <mergeCell ref="AT208:AX208"/>
    <mergeCell ref="AO207:AS207"/>
    <mergeCell ref="AJ207:AN207"/>
    <mergeCell ref="AO206:AS206"/>
    <mergeCell ref="AT205:AX205"/>
    <mergeCell ref="AO203:AS203"/>
    <mergeCell ref="AT214:AX214"/>
    <mergeCell ref="AO213:AS213"/>
    <mergeCell ref="AT213:AX213"/>
    <mergeCell ref="BD141:BH141"/>
    <mergeCell ref="BD144:BH144"/>
    <mergeCell ref="AT183:AX183"/>
    <mergeCell ref="AY183:BC183"/>
    <mergeCell ref="AO212:AS212"/>
    <mergeCell ref="AT212:AX212"/>
    <mergeCell ref="AO211:AS211"/>
    <mergeCell ref="U143:Y143"/>
    <mergeCell ref="Z143:AD143"/>
    <mergeCell ref="AJ143:AN143"/>
    <mergeCell ref="U141:Y141"/>
    <mergeCell ref="Z141:AD141"/>
    <mergeCell ref="AE141:AI141"/>
    <mergeCell ref="AJ141:AN141"/>
    <mergeCell ref="AT203:AX203"/>
    <mergeCell ref="U203:Y203"/>
    <mergeCell ref="Z203:AD203"/>
    <mergeCell ref="AE203:AI203"/>
    <mergeCell ref="AJ203:AN203"/>
    <mergeCell ref="AT199:AX199"/>
    <mergeCell ref="AT201:AX201"/>
    <mergeCell ref="AE200:AI200"/>
    <mergeCell ref="BI135:BM135"/>
    <mergeCell ref="AO135:AS135"/>
    <mergeCell ref="AT135:AX135"/>
    <mergeCell ref="AY135:BC135"/>
    <mergeCell ref="BD135:BH135"/>
    <mergeCell ref="AJ200:AN200"/>
    <mergeCell ref="AT198:AX198"/>
    <mergeCell ref="A202:B202"/>
    <mergeCell ref="C202:L202"/>
    <mergeCell ref="M202:O202"/>
    <mergeCell ref="P202:T202"/>
    <mergeCell ref="U202:Y202"/>
    <mergeCell ref="Z202:AD202"/>
    <mergeCell ref="A141:B141"/>
    <mergeCell ref="C141:L141"/>
    <mergeCell ref="M141:O141"/>
    <mergeCell ref="A200:B200"/>
    <mergeCell ref="P200:T200"/>
    <mergeCell ref="U200:Y200"/>
    <mergeCell ref="Z200:AD200"/>
    <mergeCell ref="C200:L200"/>
    <mergeCell ref="A135:B135"/>
    <mergeCell ref="C135:L135"/>
    <mergeCell ref="M135:O135"/>
    <mergeCell ref="P135:T135"/>
    <mergeCell ref="U135:Y135"/>
    <mergeCell ref="Z135:AD135"/>
    <mergeCell ref="AE135:AI135"/>
    <mergeCell ref="AJ135:AN135"/>
    <mergeCell ref="AJ134:AN134"/>
    <mergeCell ref="AO134:AS134"/>
    <mergeCell ref="AT134:AX134"/>
    <mergeCell ref="AY134:BC134"/>
    <mergeCell ref="P134:T134"/>
    <mergeCell ref="U134:Y134"/>
    <mergeCell ref="Z134:AD134"/>
    <mergeCell ref="AE134:AI134"/>
    <mergeCell ref="AO250:AS250"/>
    <mergeCell ref="AT250:AX250"/>
    <mergeCell ref="AE252:AI252"/>
    <mergeCell ref="AJ252:AN252"/>
    <mergeCell ref="AO252:AS252"/>
    <mergeCell ref="AT252:AX252"/>
    <mergeCell ref="AE251:AI251"/>
    <mergeCell ref="AJ251:AN251"/>
    <mergeCell ref="AO251:AS251"/>
    <mergeCell ref="AT251:AX251"/>
    <mergeCell ref="M252:O252"/>
    <mergeCell ref="P252:T252"/>
    <mergeCell ref="AE250:AI250"/>
    <mergeCell ref="AJ250:AN250"/>
    <mergeCell ref="U252:Y252"/>
    <mergeCell ref="Z252:AD252"/>
    <mergeCell ref="U250:Y250"/>
    <mergeCell ref="Z250:AD250"/>
    <mergeCell ref="U251:Y251"/>
    <mergeCell ref="Z251:AD251"/>
    <mergeCell ref="A250:B250"/>
    <mergeCell ref="C250:L250"/>
    <mergeCell ref="M250:O250"/>
    <mergeCell ref="P250:T250"/>
    <mergeCell ref="A252:B252"/>
    <mergeCell ref="C252:L252"/>
    <mergeCell ref="AT248:AX248"/>
    <mergeCell ref="C236:AX236"/>
    <mergeCell ref="Z247:AD247"/>
    <mergeCell ref="AE247:AI247"/>
    <mergeCell ref="AJ247:AN247"/>
    <mergeCell ref="AO247:AS247"/>
    <mergeCell ref="AT247:AX247"/>
    <mergeCell ref="AE248:AI248"/>
    <mergeCell ref="A248:B248"/>
    <mergeCell ref="C248:L248"/>
    <mergeCell ref="M248:O248"/>
    <mergeCell ref="P248:T248"/>
    <mergeCell ref="AJ248:AN248"/>
    <mergeCell ref="AO248:AS248"/>
    <mergeCell ref="U248:Y248"/>
    <mergeCell ref="Z248:AD248"/>
    <mergeCell ref="AT246:AX246"/>
    <mergeCell ref="AJ245:AN245"/>
    <mergeCell ref="AE246:AI246"/>
    <mergeCell ref="A247:B247"/>
    <mergeCell ref="C247:L247"/>
    <mergeCell ref="M247:O247"/>
    <mergeCell ref="P247:T247"/>
    <mergeCell ref="U247:Y247"/>
    <mergeCell ref="U246:Y246"/>
    <mergeCell ref="AO246:AS246"/>
    <mergeCell ref="AO244:AS244"/>
    <mergeCell ref="A246:B246"/>
    <mergeCell ref="C246:L246"/>
    <mergeCell ref="M246:O246"/>
    <mergeCell ref="P246:T246"/>
    <mergeCell ref="AJ246:AN246"/>
    <mergeCell ref="AT244:AX244"/>
    <mergeCell ref="A245:B245"/>
    <mergeCell ref="C245:L245"/>
    <mergeCell ref="M245:O245"/>
    <mergeCell ref="P245:T245"/>
    <mergeCell ref="U245:Y245"/>
    <mergeCell ref="Z245:AD245"/>
    <mergeCell ref="A244:B244"/>
    <mergeCell ref="AO245:AS245"/>
    <mergeCell ref="AT245:AX245"/>
    <mergeCell ref="AT242:AX242"/>
    <mergeCell ref="C244:L244"/>
    <mergeCell ref="M244:O244"/>
    <mergeCell ref="P244:T244"/>
    <mergeCell ref="U244:Y244"/>
    <mergeCell ref="AE243:AI243"/>
    <mergeCell ref="AJ243:AN243"/>
    <mergeCell ref="AO243:AS243"/>
    <mergeCell ref="AT243:AX243"/>
    <mergeCell ref="AJ244:AN244"/>
    <mergeCell ref="A243:B243"/>
    <mergeCell ref="C243:L243"/>
    <mergeCell ref="M243:O243"/>
    <mergeCell ref="P243:T243"/>
    <mergeCell ref="U243:Y243"/>
    <mergeCell ref="Z243:AD243"/>
    <mergeCell ref="AE241:AI241"/>
    <mergeCell ref="AJ241:AN241"/>
    <mergeCell ref="AE242:AI242"/>
    <mergeCell ref="AJ242:AN242"/>
    <mergeCell ref="AT241:AX241"/>
    <mergeCell ref="A242:B242"/>
    <mergeCell ref="C242:L242"/>
    <mergeCell ref="M242:O242"/>
    <mergeCell ref="P242:T242"/>
    <mergeCell ref="U242:Y242"/>
    <mergeCell ref="Z242:AD242"/>
    <mergeCell ref="A241:B241"/>
    <mergeCell ref="C241:L241"/>
    <mergeCell ref="AO242:AS242"/>
    <mergeCell ref="AT238:AX238"/>
    <mergeCell ref="M241:O241"/>
    <mergeCell ref="P241:T241"/>
    <mergeCell ref="U241:Y241"/>
    <mergeCell ref="Z241:AD241"/>
    <mergeCell ref="AE240:AI240"/>
    <mergeCell ref="AJ240:AN240"/>
    <mergeCell ref="AO240:AS240"/>
    <mergeCell ref="AT240:AX240"/>
    <mergeCell ref="AO241:AS241"/>
    <mergeCell ref="AJ238:AN238"/>
    <mergeCell ref="A240:B240"/>
    <mergeCell ref="C240:L240"/>
    <mergeCell ref="M240:O240"/>
    <mergeCell ref="P240:T240"/>
    <mergeCell ref="P237:T237"/>
    <mergeCell ref="AT235:AX235"/>
    <mergeCell ref="Z235:AD235"/>
    <mergeCell ref="A238:B238"/>
    <mergeCell ref="C238:L238"/>
    <mergeCell ref="M238:O238"/>
    <mergeCell ref="P238:T238"/>
    <mergeCell ref="U238:Y238"/>
    <mergeCell ref="Z238:AD238"/>
    <mergeCell ref="AO238:AS238"/>
    <mergeCell ref="AO237:AS237"/>
    <mergeCell ref="AT237:AX237"/>
    <mergeCell ref="Z237:AD237"/>
    <mergeCell ref="AE235:AI235"/>
    <mergeCell ref="AJ235:AN235"/>
    <mergeCell ref="AO235:AS235"/>
    <mergeCell ref="AE237:AI237"/>
    <mergeCell ref="AJ237:AN237"/>
    <mergeCell ref="A237:B237"/>
    <mergeCell ref="C237:L237"/>
    <mergeCell ref="M237:O237"/>
    <mergeCell ref="A236:B236"/>
    <mergeCell ref="A234:B234"/>
    <mergeCell ref="C234:L234"/>
    <mergeCell ref="M234:O234"/>
    <mergeCell ref="A235:B235"/>
    <mergeCell ref="C235:L235"/>
    <mergeCell ref="M235:O235"/>
    <mergeCell ref="P235:T235"/>
    <mergeCell ref="Z234:AD234"/>
    <mergeCell ref="AE234:AI234"/>
    <mergeCell ref="AJ234:AN234"/>
    <mergeCell ref="U235:Y235"/>
    <mergeCell ref="AO232:AS232"/>
    <mergeCell ref="AO234:AS234"/>
    <mergeCell ref="AT234:AX234"/>
    <mergeCell ref="P234:T234"/>
    <mergeCell ref="U234:Y234"/>
    <mergeCell ref="AJ233:AN233"/>
    <mergeCell ref="Z232:AD232"/>
    <mergeCell ref="AE232:AI232"/>
    <mergeCell ref="AJ232:AN232"/>
    <mergeCell ref="A233:B233"/>
    <mergeCell ref="C233:L233"/>
    <mergeCell ref="M233:O233"/>
    <mergeCell ref="P233:T233"/>
    <mergeCell ref="P231:T231"/>
    <mergeCell ref="AO233:AS233"/>
    <mergeCell ref="AT232:AX232"/>
    <mergeCell ref="U233:Y233"/>
    <mergeCell ref="AT233:AX233"/>
    <mergeCell ref="AT231:AX231"/>
    <mergeCell ref="U232:Y232"/>
    <mergeCell ref="U231:Y231"/>
    <mergeCell ref="AE231:AI231"/>
    <mergeCell ref="AJ231:AN231"/>
    <mergeCell ref="Z229:AD229"/>
    <mergeCell ref="AE229:AI229"/>
    <mergeCell ref="AJ229:AN229"/>
    <mergeCell ref="C195:AX195"/>
    <mergeCell ref="C224:AX224"/>
    <mergeCell ref="AE227:AI227"/>
    <mergeCell ref="AJ227:AN227"/>
    <mergeCell ref="AO227:AS227"/>
    <mergeCell ref="AT227:AX227"/>
    <mergeCell ref="AE202:AI202"/>
    <mergeCell ref="AJ226:AN226"/>
    <mergeCell ref="AO226:AS226"/>
    <mergeCell ref="AT226:AX226"/>
    <mergeCell ref="A229:B229"/>
    <mergeCell ref="C229:L229"/>
    <mergeCell ref="M229:O229"/>
    <mergeCell ref="P229:T229"/>
    <mergeCell ref="AO229:AS229"/>
    <mergeCell ref="AT229:AX229"/>
    <mergeCell ref="U229:Y229"/>
    <mergeCell ref="U226:Y226"/>
    <mergeCell ref="Z226:AD226"/>
    <mergeCell ref="M227:O227"/>
    <mergeCell ref="P227:T227"/>
    <mergeCell ref="U227:Y227"/>
    <mergeCell ref="Z227:AD227"/>
    <mergeCell ref="A226:B226"/>
    <mergeCell ref="C226:L226"/>
    <mergeCell ref="M226:O226"/>
    <mergeCell ref="P226:T226"/>
    <mergeCell ref="A227:B227"/>
    <mergeCell ref="C227:L227"/>
    <mergeCell ref="AE222:AI222"/>
    <mergeCell ref="A225:B225"/>
    <mergeCell ref="C225:L225"/>
    <mergeCell ref="M225:O225"/>
    <mergeCell ref="P225:T225"/>
    <mergeCell ref="U225:Y225"/>
    <mergeCell ref="Z225:AD225"/>
    <mergeCell ref="AE225:AI225"/>
    <mergeCell ref="A224:B224"/>
    <mergeCell ref="U221:Y221"/>
    <mergeCell ref="Z221:AD221"/>
    <mergeCell ref="A220:B220"/>
    <mergeCell ref="C220:L220"/>
    <mergeCell ref="M220:O220"/>
    <mergeCell ref="P220:T220"/>
    <mergeCell ref="U222:Y222"/>
    <mergeCell ref="Z222:AD222"/>
    <mergeCell ref="A222:B222"/>
    <mergeCell ref="A221:B221"/>
    <mergeCell ref="C221:L221"/>
    <mergeCell ref="M221:O221"/>
    <mergeCell ref="P221:T221"/>
    <mergeCell ref="AT221:AX221"/>
    <mergeCell ref="AJ221:AN221"/>
    <mergeCell ref="C222:L222"/>
    <mergeCell ref="M222:O222"/>
    <mergeCell ref="P222:T222"/>
    <mergeCell ref="AT222:AX222"/>
    <mergeCell ref="AO221:AS221"/>
    <mergeCell ref="AO222:AS222"/>
    <mergeCell ref="AO225:AS225"/>
    <mergeCell ref="AJ222:AN222"/>
    <mergeCell ref="AE221:AI221"/>
    <mergeCell ref="AO219:AS219"/>
    <mergeCell ref="AT219:AX219"/>
    <mergeCell ref="AT220:AX220"/>
    <mergeCell ref="AO220:AS220"/>
    <mergeCell ref="A219:B219"/>
    <mergeCell ref="C219:L219"/>
    <mergeCell ref="M219:O219"/>
    <mergeCell ref="P219:T219"/>
    <mergeCell ref="AJ219:AN219"/>
    <mergeCell ref="AJ220:AN220"/>
    <mergeCell ref="AE219:AI219"/>
    <mergeCell ref="U217:Y217"/>
    <mergeCell ref="Z217:AD217"/>
    <mergeCell ref="AE220:AI220"/>
    <mergeCell ref="U220:Y220"/>
    <mergeCell ref="Z220:AD220"/>
    <mergeCell ref="U219:Y219"/>
    <mergeCell ref="Z219:AD219"/>
    <mergeCell ref="U218:Y218"/>
    <mergeCell ref="Z218:AD218"/>
    <mergeCell ref="AE218:AI218"/>
    <mergeCell ref="AT215:AX215"/>
    <mergeCell ref="U215:Y215"/>
    <mergeCell ref="AO216:AS216"/>
    <mergeCell ref="AE216:AI216"/>
    <mergeCell ref="AT216:AX216"/>
    <mergeCell ref="AJ216:AN216"/>
    <mergeCell ref="A218:B218"/>
    <mergeCell ref="C218:L218"/>
    <mergeCell ref="M218:O218"/>
    <mergeCell ref="P218:T218"/>
    <mergeCell ref="AJ218:AN218"/>
    <mergeCell ref="AO214:AS214"/>
    <mergeCell ref="Z215:AD215"/>
    <mergeCell ref="AE215:AI215"/>
    <mergeCell ref="AJ215:AN215"/>
    <mergeCell ref="AE217:AI217"/>
    <mergeCell ref="Z216:AD216"/>
    <mergeCell ref="AO215:AS215"/>
    <mergeCell ref="Z214:AD214"/>
    <mergeCell ref="AE214:AI214"/>
    <mergeCell ref="AE213:AI213"/>
    <mergeCell ref="AJ213:AN213"/>
    <mergeCell ref="A214:B214"/>
    <mergeCell ref="A215:B215"/>
    <mergeCell ref="C215:L215"/>
    <mergeCell ref="M215:O215"/>
    <mergeCell ref="P215:T215"/>
    <mergeCell ref="A211:B211"/>
    <mergeCell ref="C211:L211"/>
    <mergeCell ref="M211:O211"/>
    <mergeCell ref="AJ214:AN214"/>
    <mergeCell ref="A213:B213"/>
    <mergeCell ref="C213:L213"/>
    <mergeCell ref="M213:O213"/>
    <mergeCell ref="P213:T213"/>
    <mergeCell ref="U213:Y213"/>
    <mergeCell ref="Z213:AD213"/>
    <mergeCell ref="A212:B212"/>
    <mergeCell ref="C212:L212"/>
    <mergeCell ref="M212:O212"/>
    <mergeCell ref="P212:T212"/>
    <mergeCell ref="P211:T211"/>
    <mergeCell ref="AO209:AS209"/>
    <mergeCell ref="AT209:AX209"/>
    <mergeCell ref="AE209:AI209"/>
    <mergeCell ref="AJ209:AN209"/>
    <mergeCell ref="U211:Y211"/>
    <mergeCell ref="Z211:AD211"/>
    <mergeCell ref="AE211:AI211"/>
    <mergeCell ref="Z212:AD212"/>
    <mergeCell ref="AE212:AI212"/>
    <mergeCell ref="AJ212:AN212"/>
    <mergeCell ref="AT211:AX211"/>
    <mergeCell ref="AT207:AX207"/>
    <mergeCell ref="U208:Y208"/>
    <mergeCell ref="Z208:AD208"/>
    <mergeCell ref="AE208:AI208"/>
    <mergeCell ref="A208:B208"/>
    <mergeCell ref="C208:L208"/>
    <mergeCell ref="M208:O208"/>
    <mergeCell ref="P208:T208"/>
    <mergeCell ref="AJ80:AN80"/>
    <mergeCell ref="T102:X102"/>
    <mergeCell ref="Y102:AC102"/>
    <mergeCell ref="AD102:AF102"/>
    <mergeCell ref="T100:AK100"/>
    <mergeCell ref="W80:AA80"/>
    <mergeCell ref="AB80:AD80"/>
    <mergeCell ref="AG102:AK102"/>
    <mergeCell ref="AJ89:BA89"/>
    <mergeCell ref="AE90:AI90"/>
    <mergeCell ref="D104:S104"/>
    <mergeCell ref="A102:C102"/>
    <mergeCell ref="A103:C103"/>
    <mergeCell ref="AE80:AI80"/>
    <mergeCell ref="D102:S102"/>
    <mergeCell ref="T103:X103"/>
    <mergeCell ref="A86:BL86"/>
    <mergeCell ref="A87:AW87"/>
    <mergeCell ref="D103:S103"/>
    <mergeCell ref="A80:D80"/>
    <mergeCell ref="E80:Q80"/>
    <mergeCell ref="R80:V80"/>
    <mergeCell ref="D100:S101"/>
    <mergeCell ref="A84:D84"/>
    <mergeCell ref="A89:D90"/>
    <mergeCell ref="E89:Q90"/>
    <mergeCell ref="R89:AI89"/>
    <mergeCell ref="R90:V90"/>
    <mergeCell ref="W90:AA90"/>
    <mergeCell ref="AB90:AD90"/>
    <mergeCell ref="T104:X104"/>
    <mergeCell ref="Y104:AC104"/>
    <mergeCell ref="AD104:AF104"/>
    <mergeCell ref="T101:X101"/>
    <mergeCell ref="Y103:AC103"/>
    <mergeCell ref="AD103:AF103"/>
    <mergeCell ref="AD101:AF101"/>
    <mergeCell ref="AZ88:BA88"/>
    <mergeCell ref="A349:BL349"/>
    <mergeCell ref="A351:AA351"/>
    <mergeCell ref="BB110:BC110"/>
    <mergeCell ref="BL122:BM122"/>
    <mergeCell ref="A249:B249"/>
    <mergeCell ref="P249:T249"/>
    <mergeCell ref="U249:Y249"/>
    <mergeCell ref="Z249:AD249"/>
    <mergeCell ref="A104:C104"/>
    <mergeCell ref="AQ341:AV341"/>
    <mergeCell ref="BC1:BK1"/>
    <mergeCell ref="BC4:BN4"/>
    <mergeCell ref="AZ43:BA43"/>
    <mergeCell ref="AZ76:BA76"/>
    <mergeCell ref="BG72:BK72"/>
    <mergeCell ref="BL72:BN72"/>
    <mergeCell ref="BL71:BN71"/>
    <mergeCell ref="BL70:BN70"/>
    <mergeCell ref="BG70:BK70"/>
    <mergeCell ref="A353:AA353"/>
    <mergeCell ref="A346:BL346"/>
    <mergeCell ref="AR352:BG352"/>
    <mergeCell ref="A344:BL344"/>
    <mergeCell ref="V328:Y328"/>
    <mergeCell ref="BR277:BS277"/>
    <mergeCell ref="BC286:BD286"/>
    <mergeCell ref="D287:S288"/>
    <mergeCell ref="D289:S289"/>
    <mergeCell ref="T289:Z289"/>
    <mergeCell ref="AA289:AE289"/>
    <mergeCell ref="AF289:AJ289"/>
    <mergeCell ref="AK289:AO289"/>
    <mergeCell ref="A284:BL284"/>
    <mergeCell ref="AE340:AJ340"/>
    <mergeCell ref="BE340:BL340"/>
    <mergeCell ref="D281:S281"/>
    <mergeCell ref="A328:F328"/>
    <mergeCell ref="G328:P328"/>
    <mergeCell ref="Q328:U328"/>
    <mergeCell ref="AW338:BD339"/>
    <mergeCell ref="T340:Y340"/>
    <mergeCell ref="Z340:AD340"/>
    <mergeCell ref="G340:S340"/>
    <mergeCell ref="G338:S339"/>
    <mergeCell ref="T338:Y339"/>
    <mergeCell ref="Z338:AD339"/>
    <mergeCell ref="AE338:AJ339"/>
    <mergeCell ref="AT332:AW332"/>
    <mergeCell ref="AX332:BB332"/>
    <mergeCell ref="AK340:AP340"/>
    <mergeCell ref="AQ340:AV340"/>
    <mergeCell ref="AW340:BD340"/>
    <mergeCell ref="AK338:AP339"/>
    <mergeCell ref="AQ338:AV339"/>
    <mergeCell ref="BC332:BG332"/>
    <mergeCell ref="BE338:BL339"/>
    <mergeCell ref="BH332:BL332"/>
    <mergeCell ref="A335:BL335"/>
    <mergeCell ref="A336:BL336"/>
    <mergeCell ref="A338:F339"/>
    <mergeCell ref="A332:F332"/>
    <mergeCell ref="G332:P332"/>
    <mergeCell ref="Q332:U332"/>
    <mergeCell ref="V332:Y332"/>
    <mergeCell ref="Z332:AD332"/>
    <mergeCell ref="AE332:AI332"/>
    <mergeCell ref="AJ332:AN332"/>
    <mergeCell ref="Z328:AD328"/>
    <mergeCell ref="AE328:AI328"/>
    <mergeCell ref="AJ328:AN328"/>
    <mergeCell ref="AO328:AS328"/>
    <mergeCell ref="AO332:AS332"/>
    <mergeCell ref="AT326:AW327"/>
    <mergeCell ref="AX326:BG326"/>
    <mergeCell ref="BH326:BL327"/>
    <mergeCell ref="BC328:BG328"/>
    <mergeCell ref="BH328:BL328"/>
    <mergeCell ref="AX327:BB327"/>
    <mergeCell ref="BC327:BG327"/>
    <mergeCell ref="AT328:AW328"/>
    <mergeCell ref="AX328:BB328"/>
    <mergeCell ref="V326:Y327"/>
    <mergeCell ref="Z326:AI326"/>
    <mergeCell ref="AJ326:AN327"/>
    <mergeCell ref="AO326:AS327"/>
    <mergeCell ref="BG320:BL320"/>
    <mergeCell ref="AW320:BA320"/>
    <mergeCell ref="A287:C288"/>
    <mergeCell ref="A289:C289"/>
    <mergeCell ref="A290:C290"/>
    <mergeCell ref="BF294:BG294"/>
    <mergeCell ref="G320:S320"/>
    <mergeCell ref="Z320:AD320"/>
    <mergeCell ref="T320:Y320"/>
    <mergeCell ref="AK320:AP320"/>
    <mergeCell ref="AQ320:AV320"/>
    <mergeCell ref="AE320:AJ320"/>
    <mergeCell ref="BB316:BF316"/>
    <mergeCell ref="BB320:BF320"/>
    <mergeCell ref="AE316:AJ316"/>
    <mergeCell ref="AK316:AP316"/>
    <mergeCell ref="AQ316:AV316"/>
    <mergeCell ref="AW316:BA316"/>
    <mergeCell ref="AE317:AJ317"/>
    <mergeCell ref="AK317:AP317"/>
    <mergeCell ref="AE314:AJ315"/>
    <mergeCell ref="AK314:AP315"/>
    <mergeCell ref="AB301:AE301"/>
    <mergeCell ref="X301:AA301"/>
    <mergeCell ref="A307:BL307"/>
    <mergeCell ref="A306:BL306"/>
    <mergeCell ref="T301:W301"/>
    <mergeCell ref="BG314:BL315"/>
    <mergeCell ref="AW315:BA315"/>
    <mergeCell ref="BB315:BF315"/>
    <mergeCell ref="BD301:BG301"/>
    <mergeCell ref="A282:C282"/>
    <mergeCell ref="D282:S282"/>
    <mergeCell ref="AF301:AI301"/>
    <mergeCell ref="AJ301:AM301"/>
    <mergeCell ref="AN301:AQ301"/>
    <mergeCell ref="AR301:AU301"/>
    <mergeCell ref="AF297:AI297"/>
    <mergeCell ref="AJ297:AM297"/>
    <mergeCell ref="A286:BB286"/>
    <mergeCell ref="AZ296:BC296"/>
    <mergeCell ref="M301:S301"/>
    <mergeCell ref="AV297:AY297"/>
    <mergeCell ref="AN297:AQ297"/>
    <mergeCell ref="AR297:AU297"/>
    <mergeCell ref="AZ297:BC297"/>
    <mergeCell ref="AB296:AE296"/>
    <mergeCell ref="AN296:AQ296"/>
    <mergeCell ref="X300:AA300"/>
    <mergeCell ref="AB300:AE300"/>
    <mergeCell ref="BD296:BG296"/>
    <mergeCell ref="M297:S297"/>
    <mergeCell ref="T297:W297"/>
    <mergeCell ref="X297:AA297"/>
    <mergeCell ref="AB297:AE297"/>
    <mergeCell ref="AF296:AI296"/>
    <mergeCell ref="AJ296:AM296"/>
    <mergeCell ref="BD297:BG297"/>
    <mergeCell ref="AR296:AU296"/>
    <mergeCell ref="AV296:AY296"/>
    <mergeCell ref="AB295:AI295"/>
    <mergeCell ref="AJ295:AQ295"/>
    <mergeCell ref="AR295:AY295"/>
    <mergeCell ref="AZ295:BG295"/>
    <mergeCell ref="A295:E296"/>
    <mergeCell ref="F295:L296"/>
    <mergeCell ref="M295:S296"/>
    <mergeCell ref="T295:AA295"/>
    <mergeCell ref="T296:W296"/>
    <mergeCell ref="X296:AA296"/>
    <mergeCell ref="D290:S290"/>
    <mergeCell ref="AP290:AT290"/>
    <mergeCell ref="AU290:AY290"/>
    <mergeCell ref="AZ290:BD290"/>
    <mergeCell ref="T290:Z290"/>
    <mergeCell ref="AA290:AE290"/>
    <mergeCell ref="AF290:AJ290"/>
    <mergeCell ref="AK290:AO290"/>
    <mergeCell ref="AP289:AT289"/>
    <mergeCell ref="AU289:AY289"/>
    <mergeCell ref="AZ289:BD289"/>
    <mergeCell ref="T287:Z288"/>
    <mergeCell ref="AA287:AO287"/>
    <mergeCell ref="AP287:BD287"/>
    <mergeCell ref="AA288:AE288"/>
    <mergeCell ref="AF288:AJ288"/>
    <mergeCell ref="AK288:AO288"/>
    <mergeCell ref="AP288:AT288"/>
    <mergeCell ref="AU288:AY288"/>
    <mergeCell ref="AK282:AO282"/>
    <mergeCell ref="BJ281:BN281"/>
    <mergeCell ref="AP282:AT282"/>
    <mergeCell ref="AU282:AY282"/>
    <mergeCell ref="AZ282:BD282"/>
    <mergeCell ref="BE282:BI282"/>
    <mergeCell ref="AZ288:BD288"/>
    <mergeCell ref="AU281:AY281"/>
    <mergeCell ref="AZ281:BD281"/>
    <mergeCell ref="D113:S113"/>
    <mergeCell ref="BJ282:BN282"/>
    <mergeCell ref="T282:Z282"/>
    <mergeCell ref="AA282:AE282"/>
    <mergeCell ref="AF282:AJ282"/>
    <mergeCell ref="C205:L205"/>
    <mergeCell ref="M205:O205"/>
    <mergeCell ref="P205:T205"/>
    <mergeCell ref="Z207:AD207"/>
    <mergeCell ref="AE207:AI207"/>
    <mergeCell ref="A105:C105"/>
    <mergeCell ref="A106:C106"/>
    <mergeCell ref="AP281:AT281"/>
    <mergeCell ref="D115:S115"/>
    <mergeCell ref="A278:C279"/>
    <mergeCell ref="A280:C280"/>
    <mergeCell ref="A281:C281"/>
    <mergeCell ref="A111:C112"/>
    <mergeCell ref="A113:C113"/>
    <mergeCell ref="D105:S105"/>
    <mergeCell ref="BE281:BI281"/>
    <mergeCell ref="D114:S114"/>
    <mergeCell ref="U205:Y205"/>
    <mergeCell ref="Z205:AD205"/>
    <mergeCell ref="AE205:AI205"/>
    <mergeCell ref="AJ205:AN205"/>
    <mergeCell ref="C206:L206"/>
    <mergeCell ref="M206:O206"/>
    <mergeCell ref="T281:Z281"/>
    <mergeCell ref="AA281:AE281"/>
    <mergeCell ref="AF281:AJ281"/>
    <mergeCell ref="AK281:AO281"/>
    <mergeCell ref="AW190:AX190"/>
    <mergeCell ref="AM255:AN255"/>
    <mergeCell ref="AP280:AT280"/>
    <mergeCell ref="AX271:AZ271"/>
    <mergeCell ref="A277:BL277"/>
    <mergeCell ref="T278:Z279"/>
    <mergeCell ref="BJ271:BL271"/>
    <mergeCell ref="AI271:AK271"/>
    <mergeCell ref="A114:C114"/>
    <mergeCell ref="BJ280:BN280"/>
    <mergeCell ref="A205:B205"/>
    <mergeCell ref="P206:T206"/>
    <mergeCell ref="U206:Y206"/>
    <mergeCell ref="Z206:AD206"/>
    <mergeCell ref="AE206:AI206"/>
    <mergeCell ref="AJ206:AN206"/>
    <mergeCell ref="A115:C115"/>
    <mergeCell ref="A116:C116"/>
    <mergeCell ref="D116:S116"/>
    <mergeCell ref="D280:S280"/>
    <mergeCell ref="A254:AE254"/>
    <mergeCell ref="A117:C117"/>
    <mergeCell ref="D117:S117"/>
    <mergeCell ref="D278:S279"/>
    <mergeCell ref="A207:B207"/>
    <mergeCell ref="C207:L207"/>
    <mergeCell ref="T280:Z280"/>
    <mergeCell ref="AA280:AE280"/>
    <mergeCell ref="AZ279:BD279"/>
    <mergeCell ref="BE279:BI279"/>
    <mergeCell ref="AF280:AJ280"/>
    <mergeCell ref="AK280:AO280"/>
    <mergeCell ref="AU280:AY280"/>
    <mergeCell ref="AW341:BD341"/>
    <mergeCell ref="AR351:BG351"/>
    <mergeCell ref="BE341:BL341"/>
    <mergeCell ref="G341:S341"/>
    <mergeCell ref="T341:Y341"/>
    <mergeCell ref="Z341:AD341"/>
    <mergeCell ref="AE341:AJ341"/>
    <mergeCell ref="AK341:AP341"/>
    <mergeCell ref="A343:BL343"/>
    <mergeCell ref="A341:F341"/>
    <mergeCell ref="BK324:BL324"/>
    <mergeCell ref="BK337:BL337"/>
    <mergeCell ref="BJ279:BN279"/>
    <mergeCell ref="BO280:BS280"/>
    <mergeCell ref="BO282:BS282"/>
    <mergeCell ref="BO281:BS281"/>
    <mergeCell ref="A292:BL292"/>
    <mergeCell ref="A293:BL293"/>
    <mergeCell ref="AZ280:BD280"/>
    <mergeCell ref="BE280:BI280"/>
    <mergeCell ref="AL271:AN271"/>
    <mergeCell ref="AO271:AQ271"/>
    <mergeCell ref="BE278:BS278"/>
    <mergeCell ref="AA279:AE279"/>
    <mergeCell ref="AU271:AW271"/>
    <mergeCell ref="BO279:BS279"/>
    <mergeCell ref="AF279:AJ279"/>
    <mergeCell ref="AK279:AO279"/>
    <mergeCell ref="AP279:AT279"/>
    <mergeCell ref="AU279:AY279"/>
    <mergeCell ref="AR354:BG354"/>
    <mergeCell ref="BA271:BC271"/>
    <mergeCell ref="BD271:BF271"/>
    <mergeCell ref="BG271:BI271"/>
    <mergeCell ref="AR271:AT271"/>
    <mergeCell ref="AR353:BG353"/>
    <mergeCell ref="AV301:AY301"/>
    <mergeCell ref="A348:BL348"/>
    <mergeCell ref="A347:BL347"/>
    <mergeCell ref="T314:Y315"/>
    <mergeCell ref="BG270:BI270"/>
    <mergeCell ref="BJ270:BL270"/>
    <mergeCell ref="W271:Y271"/>
    <mergeCell ref="Z271:AB271"/>
    <mergeCell ref="AC271:AE271"/>
    <mergeCell ref="AF271:AH271"/>
    <mergeCell ref="AI270:AK270"/>
    <mergeCell ref="AL270:AN270"/>
    <mergeCell ref="AO270:AQ270"/>
    <mergeCell ref="AR270:AT270"/>
    <mergeCell ref="AU270:AW270"/>
    <mergeCell ref="AX270:AZ270"/>
    <mergeCell ref="BA270:BC270"/>
    <mergeCell ref="BD270:BF270"/>
    <mergeCell ref="W270:Y270"/>
    <mergeCell ref="Z270:AB270"/>
    <mergeCell ref="AC270:AE270"/>
    <mergeCell ref="AF270:AH270"/>
    <mergeCell ref="BA269:BC269"/>
    <mergeCell ref="BD269:BF269"/>
    <mergeCell ref="BG269:BI269"/>
    <mergeCell ref="BJ269:BL269"/>
    <mergeCell ref="W269:Y269"/>
    <mergeCell ref="Z269:AB269"/>
    <mergeCell ref="AC269:AE269"/>
    <mergeCell ref="AF269:AH269"/>
    <mergeCell ref="AI267:AN267"/>
    <mergeCell ref="AO267:AT267"/>
    <mergeCell ref="AU269:AW269"/>
    <mergeCell ref="AX269:AZ269"/>
    <mergeCell ref="AI269:AK269"/>
    <mergeCell ref="AL269:AN269"/>
    <mergeCell ref="AO269:AQ269"/>
    <mergeCell ref="AR269:AT269"/>
    <mergeCell ref="W268:Y268"/>
    <mergeCell ref="Z268:AB268"/>
    <mergeCell ref="AC268:AE268"/>
    <mergeCell ref="AF268:AH268"/>
    <mergeCell ref="AC267:AH267"/>
    <mergeCell ref="BK265:BL265"/>
    <mergeCell ref="AU267:AW268"/>
    <mergeCell ref="AL268:AN268"/>
    <mergeCell ref="AO268:AQ268"/>
    <mergeCell ref="AX267:AZ268"/>
    <mergeCell ref="BG267:BI268"/>
    <mergeCell ref="BJ267:BL268"/>
    <mergeCell ref="AI268:AK268"/>
    <mergeCell ref="AR268:AT268"/>
    <mergeCell ref="AI266:AT266"/>
    <mergeCell ref="AU266:AZ266"/>
    <mergeCell ref="BA266:BF266"/>
    <mergeCell ref="BG266:BL266"/>
    <mergeCell ref="BG316:BL316"/>
    <mergeCell ref="AC261:AE261"/>
    <mergeCell ref="AF261:AH261"/>
    <mergeCell ref="AI261:AK261"/>
    <mergeCell ref="AL261:AN261"/>
    <mergeCell ref="BA267:BC268"/>
    <mergeCell ref="BD267:BF268"/>
    <mergeCell ref="A263:BL263"/>
    <mergeCell ref="A301:E301"/>
    <mergeCell ref="W266:AH266"/>
    <mergeCell ref="A320:F320"/>
    <mergeCell ref="G316:S316"/>
    <mergeCell ref="T316:Y316"/>
    <mergeCell ref="Z316:AD316"/>
    <mergeCell ref="A316:F316"/>
    <mergeCell ref="A317:F317"/>
    <mergeCell ref="G317:S317"/>
    <mergeCell ref="T317:Y317"/>
    <mergeCell ref="Z317:AD317"/>
    <mergeCell ref="A318:F318"/>
    <mergeCell ref="A340:F340"/>
    <mergeCell ref="A322:BL322"/>
    <mergeCell ref="A323:BL323"/>
    <mergeCell ref="A325:F327"/>
    <mergeCell ref="G325:P327"/>
    <mergeCell ref="AE327:AI327"/>
    <mergeCell ref="Q325:AN325"/>
    <mergeCell ref="Z327:AD327"/>
    <mergeCell ref="AO325:BL325"/>
    <mergeCell ref="Q326:U327"/>
    <mergeCell ref="A312:BL312"/>
    <mergeCell ref="A314:F315"/>
    <mergeCell ref="G314:S315"/>
    <mergeCell ref="AZ301:BC301"/>
    <mergeCell ref="AQ314:AV315"/>
    <mergeCell ref="AW314:BF314"/>
    <mergeCell ref="A311:BL311"/>
    <mergeCell ref="A309:BL309"/>
    <mergeCell ref="Z314:AD315"/>
    <mergeCell ref="BK313:BL313"/>
    <mergeCell ref="W261:Y261"/>
    <mergeCell ref="F301:L301"/>
    <mergeCell ref="D269:V269"/>
    <mergeCell ref="W267:AB267"/>
    <mergeCell ref="F297:L297"/>
    <mergeCell ref="A297:E297"/>
    <mergeCell ref="A275:BL275"/>
    <mergeCell ref="A273:BL273"/>
    <mergeCell ref="AA278:AO278"/>
    <mergeCell ref="AP278:BD278"/>
    <mergeCell ref="D266:V268"/>
    <mergeCell ref="D270:V270"/>
    <mergeCell ref="D271:V271"/>
    <mergeCell ref="A261:J261"/>
    <mergeCell ref="K261:M261"/>
    <mergeCell ref="N261:P261"/>
    <mergeCell ref="Q261:S261"/>
    <mergeCell ref="T261:V261"/>
    <mergeCell ref="A270:C270"/>
    <mergeCell ref="AI260:AK260"/>
    <mergeCell ref="A271:C271"/>
    <mergeCell ref="A266:C268"/>
    <mergeCell ref="A269:C269"/>
    <mergeCell ref="T260:V260"/>
    <mergeCell ref="A260:J260"/>
    <mergeCell ref="K260:M260"/>
    <mergeCell ref="N260:P260"/>
    <mergeCell ref="Q260:S260"/>
    <mergeCell ref="Z261:AB261"/>
    <mergeCell ref="W260:Y260"/>
    <mergeCell ref="Z260:AB260"/>
    <mergeCell ref="Z259:AB259"/>
    <mergeCell ref="AL260:AN260"/>
    <mergeCell ref="AC259:AE259"/>
    <mergeCell ref="AF259:AH259"/>
    <mergeCell ref="AI259:AK259"/>
    <mergeCell ref="AL259:AN259"/>
    <mergeCell ref="AC260:AE260"/>
    <mergeCell ref="AF260:AH260"/>
    <mergeCell ref="A259:J259"/>
    <mergeCell ref="K259:M259"/>
    <mergeCell ref="N259:P259"/>
    <mergeCell ref="Q259:S259"/>
    <mergeCell ref="A256:J258"/>
    <mergeCell ref="K256:P256"/>
    <mergeCell ref="Q256:V256"/>
    <mergeCell ref="W256:AB256"/>
    <mergeCell ref="K257:M258"/>
    <mergeCell ref="N257:P258"/>
    <mergeCell ref="Q257:S258"/>
    <mergeCell ref="T257:V258"/>
    <mergeCell ref="T259:V259"/>
    <mergeCell ref="W259:Y259"/>
    <mergeCell ref="AF257:AH258"/>
    <mergeCell ref="W257:Y258"/>
    <mergeCell ref="Z257:AB258"/>
    <mergeCell ref="AC256:AH256"/>
    <mergeCell ref="AC257:AE258"/>
    <mergeCell ref="AL257:AN258"/>
    <mergeCell ref="AO204:AS204"/>
    <mergeCell ref="AJ204:AN204"/>
    <mergeCell ref="AO205:AS205"/>
    <mergeCell ref="AO218:AS218"/>
    <mergeCell ref="AI256:AN256"/>
    <mergeCell ref="AI257:AK258"/>
    <mergeCell ref="AO249:AS249"/>
    <mergeCell ref="AT230:AX230"/>
    <mergeCell ref="A204:B204"/>
    <mergeCell ref="AT206:AX206"/>
    <mergeCell ref="M207:O207"/>
    <mergeCell ref="P207:T207"/>
    <mergeCell ref="U207:Y207"/>
    <mergeCell ref="AT204:AX204"/>
    <mergeCell ref="A230:B230"/>
    <mergeCell ref="Z230:AD230"/>
    <mergeCell ref="AE230:AI230"/>
    <mergeCell ref="AJ249:AN249"/>
    <mergeCell ref="AE223:AI223"/>
    <mergeCell ref="AT249:AX249"/>
    <mergeCell ref="AJ230:AN230"/>
    <mergeCell ref="AO230:AS230"/>
    <mergeCell ref="AO239:AS239"/>
    <mergeCell ref="AT239:AX239"/>
    <mergeCell ref="AT225:AX225"/>
    <mergeCell ref="AE226:AI226"/>
    <mergeCell ref="AJ225:AN225"/>
    <mergeCell ref="AE249:AI249"/>
    <mergeCell ref="Z231:AD231"/>
    <mergeCell ref="Z233:AD233"/>
    <mergeCell ref="AE233:AI233"/>
    <mergeCell ref="Z240:AD240"/>
    <mergeCell ref="AE238:AI238"/>
    <mergeCell ref="Z246:AD246"/>
    <mergeCell ref="AE244:AI244"/>
    <mergeCell ref="Z244:AD244"/>
    <mergeCell ref="AE245:AI245"/>
    <mergeCell ref="A206:B206"/>
    <mergeCell ref="AO200:AS200"/>
    <mergeCell ref="AT200:AX200"/>
    <mergeCell ref="A201:B201"/>
    <mergeCell ref="P201:T201"/>
    <mergeCell ref="U201:Y201"/>
    <mergeCell ref="Z201:AD201"/>
    <mergeCell ref="AE201:AI201"/>
    <mergeCell ref="AJ201:AN201"/>
    <mergeCell ref="AO201:AS201"/>
    <mergeCell ref="AO199:AS199"/>
    <mergeCell ref="M198:O198"/>
    <mergeCell ref="A199:B199"/>
    <mergeCell ref="P199:T199"/>
    <mergeCell ref="U199:Y199"/>
    <mergeCell ref="Z199:AD199"/>
    <mergeCell ref="AE198:AI198"/>
    <mergeCell ref="AJ198:AN198"/>
    <mergeCell ref="AE199:AI199"/>
    <mergeCell ref="AJ199:AN199"/>
    <mergeCell ref="U197:Y197"/>
    <mergeCell ref="Z197:AD197"/>
    <mergeCell ref="Z196:AD196"/>
    <mergeCell ref="AO198:AS198"/>
    <mergeCell ref="AE197:AI197"/>
    <mergeCell ref="AJ197:AN197"/>
    <mergeCell ref="AO197:AS197"/>
    <mergeCell ref="Z198:AD198"/>
    <mergeCell ref="AT197:AX197"/>
    <mergeCell ref="A196:B196"/>
    <mergeCell ref="P196:T196"/>
    <mergeCell ref="U196:Y196"/>
    <mergeCell ref="AT196:AX196"/>
    <mergeCell ref="AE196:AI196"/>
    <mergeCell ref="AJ196:AN196"/>
    <mergeCell ref="C196:L196"/>
    <mergeCell ref="M196:O196"/>
    <mergeCell ref="AO196:AS196"/>
    <mergeCell ref="AO231:AS231"/>
    <mergeCell ref="A223:B223"/>
    <mergeCell ref="C223:L223"/>
    <mergeCell ref="M223:O223"/>
    <mergeCell ref="P223:T223"/>
    <mergeCell ref="U223:Y223"/>
    <mergeCell ref="Z223:AD223"/>
    <mergeCell ref="A231:B231"/>
    <mergeCell ref="C231:L231"/>
    <mergeCell ref="P230:T230"/>
    <mergeCell ref="A232:B232"/>
    <mergeCell ref="C232:L232"/>
    <mergeCell ref="M232:O232"/>
    <mergeCell ref="P232:T232"/>
    <mergeCell ref="AE193:AI193"/>
    <mergeCell ref="AJ193:AN193"/>
    <mergeCell ref="C193:L193"/>
    <mergeCell ref="M193:O193"/>
    <mergeCell ref="A193:B193"/>
    <mergeCell ref="P193:T193"/>
    <mergeCell ref="U193:Y193"/>
    <mergeCell ref="Z193:AD193"/>
    <mergeCell ref="C197:L197"/>
    <mergeCell ref="M200:O200"/>
    <mergeCell ref="P204:T204"/>
    <mergeCell ref="M197:O197"/>
    <mergeCell ref="P198:T198"/>
    <mergeCell ref="M203:O203"/>
    <mergeCell ref="P203:T203"/>
    <mergeCell ref="C199:L199"/>
    <mergeCell ref="C201:L201"/>
    <mergeCell ref="P197:T197"/>
    <mergeCell ref="AJ202:AN202"/>
    <mergeCell ref="C230:L230"/>
    <mergeCell ref="M230:O230"/>
    <mergeCell ref="Z204:AD204"/>
    <mergeCell ref="AE204:AI204"/>
    <mergeCell ref="AJ210:AN210"/>
    <mergeCell ref="C204:L204"/>
    <mergeCell ref="U230:Y230"/>
    <mergeCell ref="U209:Y209"/>
    <mergeCell ref="Z209:AD209"/>
    <mergeCell ref="C249:L249"/>
    <mergeCell ref="M249:O249"/>
    <mergeCell ref="M231:O231"/>
    <mergeCell ref="U204:Y204"/>
    <mergeCell ref="M204:O204"/>
    <mergeCell ref="U240:Y240"/>
    <mergeCell ref="U237:Y237"/>
    <mergeCell ref="C214:L214"/>
    <mergeCell ref="M214:O214"/>
    <mergeCell ref="P214:T214"/>
    <mergeCell ref="AY136:BC136"/>
    <mergeCell ref="BD136:BH136"/>
    <mergeCell ref="BI136:BM136"/>
    <mergeCell ref="BI137:BM137"/>
    <mergeCell ref="AY137:BC137"/>
    <mergeCell ref="BD137:BH137"/>
    <mergeCell ref="BI138:BM138"/>
    <mergeCell ref="BI139:BM139"/>
    <mergeCell ref="BI140:BM140"/>
    <mergeCell ref="BI143:BM143"/>
    <mergeCell ref="BI142:BM142"/>
    <mergeCell ref="AY138:BC138"/>
    <mergeCell ref="BD138:BH138"/>
    <mergeCell ref="AO193:AS193"/>
    <mergeCell ref="AO192:AS192"/>
    <mergeCell ref="AT138:AX138"/>
    <mergeCell ref="AY139:BC139"/>
    <mergeCell ref="BD139:BH139"/>
    <mergeCell ref="AO139:AS139"/>
    <mergeCell ref="AT192:AX192"/>
    <mergeCell ref="AT193:AX193"/>
    <mergeCell ref="AE136:AI136"/>
    <mergeCell ref="AT136:AX136"/>
    <mergeCell ref="C136:L136"/>
    <mergeCell ref="M136:O136"/>
    <mergeCell ref="AJ136:AN136"/>
    <mergeCell ref="AO136:AS136"/>
    <mergeCell ref="P136:T136"/>
    <mergeCell ref="U136:Y136"/>
    <mergeCell ref="Z136:AD136"/>
    <mergeCell ref="BI133:BM133"/>
    <mergeCell ref="AO132:AS132"/>
    <mergeCell ref="AT132:AX132"/>
    <mergeCell ref="AY132:BC132"/>
    <mergeCell ref="BD132:BH132"/>
    <mergeCell ref="BD133:BH133"/>
    <mergeCell ref="BI132:BM132"/>
    <mergeCell ref="AY133:BC133"/>
    <mergeCell ref="AO133:AS133"/>
    <mergeCell ref="U133:Y133"/>
    <mergeCell ref="AJ131:AN131"/>
    <mergeCell ref="AO131:AS131"/>
    <mergeCell ref="AT131:AX131"/>
    <mergeCell ref="AJ132:AN132"/>
    <mergeCell ref="AJ133:AN133"/>
    <mergeCell ref="AT133:AX133"/>
    <mergeCell ref="Z133:AD133"/>
    <mergeCell ref="AE133:AI133"/>
    <mergeCell ref="AE132:AI132"/>
    <mergeCell ref="A132:B132"/>
    <mergeCell ref="P132:T132"/>
    <mergeCell ref="U132:Y132"/>
    <mergeCell ref="Z132:AD132"/>
    <mergeCell ref="C132:L132"/>
    <mergeCell ref="M132:O132"/>
    <mergeCell ref="A131:B131"/>
    <mergeCell ref="P131:T131"/>
    <mergeCell ref="U131:Y131"/>
    <mergeCell ref="Z131:AD131"/>
    <mergeCell ref="M131:O131"/>
    <mergeCell ref="BI131:BM131"/>
    <mergeCell ref="AO130:AS130"/>
    <mergeCell ref="AT130:AX130"/>
    <mergeCell ref="AY130:BC130"/>
    <mergeCell ref="BD130:BH130"/>
    <mergeCell ref="BI130:BM130"/>
    <mergeCell ref="BD131:BH131"/>
    <mergeCell ref="AY131:BC131"/>
    <mergeCell ref="BI128:BM128"/>
    <mergeCell ref="BD129:BH129"/>
    <mergeCell ref="AE131:AI131"/>
    <mergeCell ref="A130:B130"/>
    <mergeCell ref="P130:T130"/>
    <mergeCell ref="U130:Y130"/>
    <mergeCell ref="Z130:AD130"/>
    <mergeCell ref="AE130:AI130"/>
    <mergeCell ref="M130:O130"/>
    <mergeCell ref="C131:L131"/>
    <mergeCell ref="AY129:BC129"/>
    <mergeCell ref="BI125:BM125"/>
    <mergeCell ref="AE128:AI128"/>
    <mergeCell ref="BI129:BM129"/>
    <mergeCell ref="AO128:AS128"/>
    <mergeCell ref="AT128:AX128"/>
    <mergeCell ref="AY128:BC128"/>
    <mergeCell ref="BD128:BH128"/>
    <mergeCell ref="AJ128:AN128"/>
    <mergeCell ref="AE129:AI129"/>
    <mergeCell ref="U128:Y128"/>
    <mergeCell ref="Z128:AD128"/>
    <mergeCell ref="AO129:AS129"/>
    <mergeCell ref="AT129:AX129"/>
    <mergeCell ref="A123:B124"/>
    <mergeCell ref="A129:B129"/>
    <mergeCell ref="P129:T129"/>
    <mergeCell ref="U129:Y129"/>
    <mergeCell ref="A127:B127"/>
    <mergeCell ref="A125:B125"/>
    <mergeCell ref="P125:T125"/>
    <mergeCell ref="U125:Y125"/>
    <mergeCell ref="U123:AI123"/>
    <mergeCell ref="M123:O124"/>
    <mergeCell ref="Z125:AD125"/>
    <mergeCell ref="AE125:AI125"/>
    <mergeCell ref="AO125:AS125"/>
    <mergeCell ref="BD125:BH125"/>
    <mergeCell ref="AT125:AX125"/>
    <mergeCell ref="AY125:BC125"/>
    <mergeCell ref="AJ123:AX123"/>
    <mergeCell ref="AY123:BM123"/>
    <mergeCell ref="U124:Y124"/>
    <mergeCell ref="Z124:AD124"/>
    <mergeCell ref="AJ124:AN124"/>
    <mergeCell ref="AT124:AX124"/>
    <mergeCell ref="AY124:BC124"/>
    <mergeCell ref="BD124:BH124"/>
    <mergeCell ref="A119:BL119"/>
    <mergeCell ref="A121:BL121"/>
    <mergeCell ref="AQ117:AU117"/>
    <mergeCell ref="AV117:AX117"/>
    <mergeCell ref="AY117:BC117"/>
    <mergeCell ref="Y117:AC117"/>
    <mergeCell ref="AD117:AF117"/>
    <mergeCell ref="AG117:AK117"/>
    <mergeCell ref="AL117:AP117"/>
    <mergeCell ref="AY116:BC116"/>
    <mergeCell ref="T117:X117"/>
    <mergeCell ref="AV114:AX114"/>
    <mergeCell ref="AY114:BC114"/>
    <mergeCell ref="T115:X115"/>
    <mergeCell ref="Y115:AC115"/>
    <mergeCell ref="AD115:AF115"/>
    <mergeCell ref="T116:X116"/>
    <mergeCell ref="AV116:AX116"/>
    <mergeCell ref="Y116:AC116"/>
    <mergeCell ref="AD116:AF116"/>
    <mergeCell ref="AG116:AK116"/>
    <mergeCell ref="AL116:AP116"/>
    <mergeCell ref="AQ116:AU116"/>
    <mergeCell ref="T113:X113"/>
    <mergeCell ref="Y113:AC113"/>
    <mergeCell ref="AD113:AF113"/>
    <mergeCell ref="AG113:AK113"/>
    <mergeCell ref="AG115:AK115"/>
    <mergeCell ref="T114:X114"/>
    <mergeCell ref="Y114:AC114"/>
    <mergeCell ref="AD114:AF114"/>
    <mergeCell ref="AG114:AK114"/>
    <mergeCell ref="AD112:AF112"/>
    <mergeCell ref="AG112:AK112"/>
    <mergeCell ref="AL112:AP112"/>
    <mergeCell ref="AY115:BC115"/>
    <mergeCell ref="AL115:AP115"/>
    <mergeCell ref="AQ115:AU115"/>
    <mergeCell ref="AL114:AP114"/>
    <mergeCell ref="AQ114:AU114"/>
    <mergeCell ref="AV115:AX115"/>
    <mergeCell ref="AQ113:AU113"/>
    <mergeCell ref="AV112:AX112"/>
    <mergeCell ref="AY112:BC112"/>
    <mergeCell ref="BN106:BP106"/>
    <mergeCell ref="AL113:AP113"/>
    <mergeCell ref="AV113:AX113"/>
    <mergeCell ref="AY113:BC113"/>
    <mergeCell ref="BQ106:BU106"/>
    <mergeCell ref="A108:BL108"/>
    <mergeCell ref="A109:AW109"/>
    <mergeCell ref="T111:AK111"/>
    <mergeCell ref="AL111:BC111"/>
    <mergeCell ref="AV106:AX106"/>
    <mergeCell ref="AY106:BC106"/>
    <mergeCell ref="D106:S106"/>
    <mergeCell ref="D111:S112"/>
    <mergeCell ref="T112:X112"/>
    <mergeCell ref="Y112:AC112"/>
    <mergeCell ref="BD106:BH106"/>
    <mergeCell ref="BI106:BM106"/>
    <mergeCell ref="T106:X106"/>
    <mergeCell ref="Y106:AC106"/>
    <mergeCell ref="AD106:AF106"/>
    <mergeCell ref="AG106:AK106"/>
    <mergeCell ref="AL106:AP106"/>
    <mergeCell ref="AQ106:AU106"/>
    <mergeCell ref="AQ112:AU112"/>
    <mergeCell ref="AV105:AX105"/>
    <mergeCell ref="AY105:BC105"/>
    <mergeCell ref="T105:X105"/>
    <mergeCell ref="Y105:AC105"/>
    <mergeCell ref="AD105:AF105"/>
    <mergeCell ref="AG105:AK105"/>
    <mergeCell ref="AL105:AP105"/>
    <mergeCell ref="AQ105:AU105"/>
    <mergeCell ref="BQ104:BU104"/>
    <mergeCell ref="BD104:BH104"/>
    <mergeCell ref="BI104:BM104"/>
    <mergeCell ref="BD105:BH105"/>
    <mergeCell ref="BI105:BM105"/>
    <mergeCell ref="BN105:BP105"/>
    <mergeCell ref="BQ105:BU105"/>
    <mergeCell ref="BN104:BP104"/>
    <mergeCell ref="BN103:BP103"/>
    <mergeCell ref="BQ103:BU103"/>
    <mergeCell ref="AQ103:AU103"/>
    <mergeCell ref="BI102:BM102"/>
    <mergeCell ref="BD103:BH103"/>
    <mergeCell ref="BI103:BM103"/>
    <mergeCell ref="BN102:BP102"/>
    <mergeCell ref="BQ102:BU102"/>
    <mergeCell ref="BD102:BH102"/>
    <mergeCell ref="AG104:AK104"/>
    <mergeCell ref="AV103:AX103"/>
    <mergeCell ref="AY103:BC103"/>
    <mergeCell ref="AL104:AP104"/>
    <mergeCell ref="AQ104:AU104"/>
    <mergeCell ref="AV104:AX104"/>
    <mergeCell ref="AY104:BC104"/>
    <mergeCell ref="AG103:AK103"/>
    <mergeCell ref="AL103:AP103"/>
    <mergeCell ref="AL102:AP102"/>
    <mergeCell ref="AQ102:AU102"/>
    <mergeCell ref="AV102:AX102"/>
    <mergeCell ref="AY102:BC102"/>
    <mergeCell ref="AL100:BC100"/>
    <mergeCell ref="AW93:BA93"/>
    <mergeCell ref="A95:BL95"/>
    <mergeCell ref="A97:BL97"/>
    <mergeCell ref="A98:BL98"/>
    <mergeCell ref="BD100:BU100"/>
    <mergeCell ref="A100:C101"/>
    <mergeCell ref="BT99:BU99"/>
    <mergeCell ref="Y101:AC101"/>
    <mergeCell ref="BQ101:BU101"/>
    <mergeCell ref="AG101:AK101"/>
    <mergeCell ref="AL101:AP101"/>
    <mergeCell ref="AQ101:AU101"/>
    <mergeCell ref="BN101:BP101"/>
    <mergeCell ref="AV101:AX101"/>
    <mergeCell ref="BI101:BM101"/>
    <mergeCell ref="AY101:BC101"/>
    <mergeCell ref="BD101:BH101"/>
    <mergeCell ref="AW92:BA92"/>
    <mergeCell ref="A93:D93"/>
    <mergeCell ref="E93:Q93"/>
    <mergeCell ref="R93:V93"/>
    <mergeCell ref="W93:AA93"/>
    <mergeCell ref="AB93:AD93"/>
    <mergeCell ref="AE93:AI93"/>
    <mergeCell ref="AJ93:AN93"/>
    <mergeCell ref="AO93:AS93"/>
    <mergeCell ref="AT93:AV93"/>
    <mergeCell ref="AW91:BA91"/>
    <mergeCell ref="A92:D92"/>
    <mergeCell ref="E92:Q92"/>
    <mergeCell ref="R92:V92"/>
    <mergeCell ref="W92:AA92"/>
    <mergeCell ref="AB92:AD92"/>
    <mergeCell ref="AE92:AI92"/>
    <mergeCell ref="AJ92:AN92"/>
    <mergeCell ref="AO92:AS92"/>
    <mergeCell ref="AT92:AV92"/>
    <mergeCell ref="AW90:BA90"/>
    <mergeCell ref="A91:D91"/>
    <mergeCell ref="E91:Q91"/>
    <mergeCell ref="R91:V91"/>
    <mergeCell ref="W91:AA91"/>
    <mergeCell ref="AB91:AD91"/>
    <mergeCell ref="AE91:AI91"/>
    <mergeCell ref="AJ91:AN91"/>
    <mergeCell ref="AO91:AS91"/>
    <mergeCell ref="AT91:AV91"/>
    <mergeCell ref="AJ90:AN90"/>
    <mergeCell ref="AO90:AS90"/>
    <mergeCell ref="AW79:BA79"/>
    <mergeCell ref="AO80:AS80"/>
    <mergeCell ref="AW82:BA82"/>
    <mergeCell ref="AJ83:AN83"/>
    <mergeCell ref="AT83:AV83"/>
    <mergeCell ref="AO83:AS83"/>
    <mergeCell ref="AW83:BA83"/>
    <mergeCell ref="AT90:AV90"/>
    <mergeCell ref="E84:Q84"/>
    <mergeCell ref="R84:V84"/>
    <mergeCell ref="W84:AA84"/>
    <mergeCell ref="AB84:AD84"/>
    <mergeCell ref="AE84:AI84"/>
    <mergeCell ref="AJ84:AN84"/>
    <mergeCell ref="AT84:AV84"/>
    <mergeCell ref="AW84:BA84"/>
    <mergeCell ref="AB79:AD79"/>
    <mergeCell ref="AE79:AI79"/>
    <mergeCell ref="AO84:AS84"/>
    <mergeCell ref="AW80:BA80"/>
    <mergeCell ref="AJ81:AN81"/>
    <mergeCell ref="AO81:AS81"/>
    <mergeCell ref="AT81:AV81"/>
    <mergeCell ref="AJ79:AN79"/>
    <mergeCell ref="AO79:AS79"/>
    <mergeCell ref="AT79:AV79"/>
    <mergeCell ref="A79:D79"/>
    <mergeCell ref="E79:Q79"/>
    <mergeCell ref="R79:V79"/>
    <mergeCell ref="W79:AA79"/>
    <mergeCell ref="AJ78:AN78"/>
    <mergeCell ref="AO78:AS78"/>
    <mergeCell ref="AT78:AV78"/>
    <mergeCell ref="AW78:BA78"/>
    <mergeCell ref="R78:V78"/>
    <mergeCell ref="W78:AA78"/>
    <mergeCell ref="AB78:AD78"/>
    <mergeCell ref="AE78:AI78"/>
    <mergeCell ref="A74:BL74"/>
    <mergeCell ref="A72:D72"/>
    <mergeCell ref="E72:Q72"/>
    <mergeCell ref="R72:V72"/>
    <mergeCell ref="W72:AA72"/>
    <mergeCell ref="AB72:AD72"/>
    <mergeCell ref="AE72:AI72"/>
    <mergeCell ref="AW72:BA72"/>
    <mergeCell ref="BB72:BF72"/>
    <mergeCell ref="AW71:BA71"/>
    <mergeCell ref="BB71:BF71"/>
    <mergeCell ref="BG71:BK71"/>
    <mergeCell ref="BO72:BS72"/>
    <mergeCell ref="AE65:AI65"/>
    <mergeCell ref="A68:BL68"/>
    <mergeCell ref="BL65:BN65"/>
    <mergeCell ref="AJ69:BA69"/>
    <mergeCell ref="BB69:BS69"/>
    <mergeCell ref="R65:V65"/>
    <mergeCell ref="W65:AA65"/>
    <mergeCell ref="AB65:AD65"/>
    <mergeCell ref="AW65:BA65"/>
    <mergeCell ref="A69:D70"/>
    <mergeCell ref="BO65:BS65"/>
    <mergeCell ref="BG65:BK65"/>
    <mergeCell ref="AT72:AV72"/>
    <mergeCell ref="BR68:BS68"/>
    <mergeCell ref="AT70:AV70"/>
    <mergeCell ref="BB70:BF70"/>
    <mergeCell ref="AW70:BA70"/>
    <mergeCell ref="BB65:BF65"/>
    <mergeCell ref="BO71:BS71"/>
    <mergeCell ref="AT71:AV71"/>
    <mergeCell ref="AB71:AD71"/>
    <mergeCell ref="AE71:AI71"/>
    <mergeCell ref="R70:V70"/>
    <mergeCell ref="BO70:BS70"/>
    <mergeCell ref="AB70:AD70"/>
    <mergeCell ref="AE70:AI70"/>
    <mergeCell ref="AJ70:AN70"/>
    <mergeCell ref="AO70:AS70"/>
    <mergeCell ref="AJ71:AN71"/>
    <mergeCell ref="AO71:AS71"/>
    <mergeCell ref="AE81:AI81"/>
    <mergeCell ref="AT80:AV80"/>
    <mergeCell ref="W70:AA70"/>
    <mergeCell ref="A67:BL67"/>
    <mergeCell ref="E69:Q70"/>
    <mergeCell ref="R69:AI69"/>
    <mergeCell ref="A71:D71"/>
    <mergeCell ref="E71:Q71"/>
    <mergeCell ref="R71:V71"/>
    <mergeCell ref="W71:AA71"/>
    <mergeCell ref="A65:D65"/>
    <mergeCell ref="A81:D81"/>
    <mergeCell ref="A83:D83"/>
    <mergeCell ref="E83:Q83"/>
    <mergeCell ref="E65:Q65"/>
    <mergeCell ref="A75:AW75"/>
    <mergeCell ref="A77:D78"/>
    <mergeCell ref="E77:Q78"/>
    <mergeCell ref="R77:AI77"/>
    <mergeCell ref="AJ77:BA77"/>
    <mergeCell ref="A82:D82"/>
    <mergeCell ref="E82:Q82"/>
    <mergeCell ref="R82:V82"/>
    <mergeCell ref="W82:AA82"/>
    <mergeCell ref="E81:Q81"/>
    <mergeCell ref="AW64:BA64"/>
    <mergeCell ref="AB82:AD82"/>
    <mergeCell ref="AE82:AI82"/>
    <mergeCell ref="AJ65:AN65"/>
    <mergeCell ref="R81:V81"/>
    <mergeCell ref="AJ82:AN82"/>
    <mergeCell ref="AO82:AS82"/>
    <mergeCell ref="AT82:AV82"/>
    <mergeCell ref="AJ72:AN72"/>
    <mergeCell ref="AB83:AD83"/>
    <mergeCell ref="AE83:AI83"/>
    <mergeCell ref="R83:V83"/>
    <mergeCell ref="BL64:BN64"/>
    <mergeCell ref="W83:AA83"/>
    <mergeCell ref="AW81:BA81"/>
    <mergeCell ref="AO65:AS65"/>
    <mergeCell ref="AT65:AV65"/>
    <mergeCell ref="W81:AA81"/>
    <mergeCell ref="AB81:AD81"/>
    <mergeCell ref="BO63:BS63"/>
    <mergeCell ref="BB63:BF63"/>
    <mergeCell ref="BG63:BK63"/>
    <mergeCell ref="BL63:BN63"/>
    <mergeCell ref="BO64:BS64"/>
    <mergeCell ref="AO64:AS64"/>
    <mergeCell ref="AT64:AV64"/>
    <mergeCell ref="AB64:AD64"/>
    <mergeCell ref="BB64:BF64"/>
    <mergeCell ref="BG64:BK64"/>
    <mergeCell ref="AE64:AI64"/>
    <mergeCell ref="AJ64:AN64"/>
    <mergeCell ref="A64:D64"/>
    <mergeCell ref="E64:Q64"/>
    <mergeCell ref="R64:V64"/>
    <mergeCell ref="W64:AA64"/>
    <mergeCell ref="AB63:AD63"/>
    <mergeCell ref="AE63:AI63"/>
    <mergeCell ref="AJ63:AN63"/>
    <mergeCell ref="BG62:BK62"/>
    <mergeCell ref="AO63:AS63"/>
    <mergeCell ref="AT63:AV63"/>
    <mergeCell ref="AW63:BA63"/>
    <mergeCell ref="AT62:AV62"/>
    <mergeCell ref="AW62:BA62"/>
    <mergeCell ref="BB62:BF62"/>
    <mergeCell ref="A63:D63"/>
    <mergeCell ref="E63:Q63"/>
    <mergeCell ref="R63:V63"/>
    <mergeCell ref="W63:AA63"/>
    <mergeCell ref="BO62:BS62"/>
    <mergeCell ref="BL62:BN62"/>
    <mergeCell ref="AE61:AI61"/>
    <mergeCell ref="AJ61:AN61"/>
    <mergeCell ref="AW61:BA61"/>
    <mergeCell ref="BB61:BF61"/>
    <mergeCell ref="AB61:AD61"/>
    <mergeCell ref="AO62:AS62"/>
    <mergeCell ref="BO61:BS61"/>
    <mergeCell ref="BG61:BK61"/>
    <mergeCell ref="BL61:BN61"/>
    <mergeCell ref="AB62:AD62"/>
    <mergeCell ref="AE62:AI62"/>
    <mergeCell ref="AJ62:AN62"/>
    <mergeCell ref="AO61:AS61"/>
    <mergeCell ref="AT61:AV61"/>
    <mergeCell ref="A62:D62"/>
    <mergeCell ref="E62:Q62"/>
    <mergeCell ref="R62:V62"/>
    <mergeCell ref="W62:AA62"/>
    <mergeCell ref="A61:D61"/>
    <mergeCell ref="E61:Q61"/>
    <mergeCell ref="R61:V61"/>
    <mergeCell ref="W61:AA61"/>
    <mergeCell ref="A60:D60"/>
    <mergeCell ref="E60:Q60"/>
    <mergeCell ref="R60:V60"/>
    <mergeCell ref="W60:AA60"/>
    <mergeCell ref="AB60:AD60"/>
    <mergeCell ref="AO60:AS60"/>
    <mergeCell ref="AT60:AV60"/>
    <mergeCell ref="BO60:BS60"/>
    <mergeCell ref="AW60:BA60"/>
    <mergeCell ref="BB60:BF60"/>
    <mergeCell ref="AE60:AI60"/>
    <mergeCell ref="AJ60:AN60"/>
    <mergeCell ref="BG60:BK60"/>
    <mergeCell ref="BL60:BN60"/>
    <mergeCell ref="AB59:AD59"/>
    <mergeCell ref="R59:V59"/>
    <mergeCell ref="AO59:AS59"/>
    <mergeCell ref="AT59:AV59"/>
    <mergeCell ref="AE59:AI59"/>
    <mergeCell ref="BB59:BF59"/>
    <mergeCell ref="BO59:BS59"/>
    <mergeCell ref="AW59:BA59"/>
    <mergeCell ref="AJ59:AN59"/>
    <mergeCell ref="BG59:BK59"/>
    <mergeCell ref="BL59:BN59"/>
    <mergeCell ref="AJ51:AN51"/>
    <mergeCell ref="AO51:AS51"/>
    <mergeCell ref="AT51:AV51"/>
    <mergeCell ref="AW52:BA52"/>
    <mergeCell ref="A54:BU54"/>
    <mergeCell ref="A55:BL55"/>
    <mergeCell ref="BB58:BS58"/>
    <mergeCell ref="AE52:AI52"/>
    <mergeCell ref="BR57:BS57"/>
    <mergeCell ref="A58:D59"/>
    <mergeCell ref="E58:Q59"/>
    <mergeCell ref="R58:AI58"/>
    <mergeCell ref="AJ58:BA58"/>
    <mergeCell ref="W59:AA59"/>
    <mergeCell ref="AB49:AD49"/>
    <mergeCell ref="AE49:AI49"/>
    <mergeCell ref="AJ49:AN49"/>
    <mergeCell ref="AO49:AS49"/>
    <mergeCell ref="A49:D49"/>
    <mergeCell ref="E49:Q49"/>
    <mergeCell ref="R49:V49"/>
    <mergeCell ref="W49:AA49"/>
    <mergeCell ref="AO47:AS47"/>
    <mergeCell ref="A48:D48"/>
    <mergeCell ref="E48:Q48"/>
    <mergeCell ref="R48:V48"/>
    <mergeCell ref="W48:AA48"/>
    <mergeCell ref="AB48:AD48"/>
    <mergeCell ref="AE48:AI48"/>
    <mergeCell ref="AJ48:AN48"/>
    <mergeCell ref="AO48:AS48"/>
    <mergeCell ref="AE46:AI46"/>
    <mergeCell ref="AJ46:AN46"/>
    <mergeCell ref="AO46:AS46"/>
    <mergeCell ref="A47:D47"/>
    <mergeCell ref="E47:Q47"/>
    <mergeCell ref="R47:V47"/>
    <mergeCell ref="W47:AA47"/>
    <mergeCell ref="AB47:AD47"/>
    <mergeCell ref="AE47:AI47"/>
    <mergeCell ref="AJ47:AN47"/>
    <mergeCell ref="E46:Q46"/>
    <mergeCell ref="R46:V46"/>
    <mergeCell ref="W46:AA46"/>
    <mergeCell ref="AB46:AD46"/>
    <mergeCell ref="BL39:BN39"/>
    <mergeCell ref="BO39:BS39"/>
    <mergeCell ref="A41:BL41"/>
    <mergeCell ref="AE39:AI39"/>
    <mergeCell ref="AJ39:AN39"/>
    <mergeCell ref="AO39:AS39"/>
    <mergeCell ref="AT39:AV39"/>
    <mergeCell ref="AW39:BA39"/>
    <mergeCell ref="BB39:BF39"/>
    <mergeCell ref="A39:D39"/>
    <mergeCell ref="AJ44:BA44"/>
    <mergeCell ref="R45:V45"/>
    <mergeCell ref="W45:AA45"/>
    <mergeCell ref="AB45:AD45"/>
    <mergeCell ref="AE45:AI45"/>
    <mergeCell ref="AJ45:AN45"/>
    <mergeCell ref="AO45:AS45"/>
    <mergeCell ref="AB39:AD39"/>
    <mergeCell ref="A52:D52"/>
    <mergeCell ref="E52:Q52"/>
    <mergeCell ref="R52:V52"/>
    <mergeCell ref="W52:AA52"/>
    <mergeCell ref="E39:Q39"/>
    <mergeCell ref="R39:V39"/>
    <mergeCell ref="W39:AA39"/>
    <mergeCell ref="A42:AW42"/>
    <mergeCell ref="AW48:BA48"/>
    <mergeCell ref="AO38:AS38"/>
    <mergeCell ref="AT38:AV38"/>
    <mergeCell ref="AT48:AV48"/>
    <mergeCell ref="BG39:BK39"/>
    <mergeCell ref="AT46:AV46"/>
    <mergeCell ref="AT47:AV47"/>
    <mergeCell ref="AW45:BA45"/>
    <mergeCell ref="AT45:AV45"/>
    <mergeCell ref="AW46:BA46"/>
    <mergeCell ref="AW47:BA47"/>
    <mergeCell ref="AW49:BA49"/>
    <mergeCell ref="AT49:AV49"/>
    <mergeCell ref="AW51:BA51"/>
    <mergeCell ref="AO72:AS72"/>
    <mergeCell ref="AO50:AS50"/>
    <mergeCell ref="A56:BL56"/>
    <mergeCell ref="AJ52:AN52"/>
    <mergeCell ref="AO52:AS52"/>
    <mergeCell ref="AT52:AV52"/>
    <mergeCell ref="AB52:AD52"/>
    <mergeCell ref="BL38:BN38"/>
    <mergeCell ref="BG38:BK38"/>
    <mergeCell ref="A36:D36"/>
    <mergeCell ref="E36:Q36"/>
    <mergeCell ref="R36:V36"/>
    <mergeCell ref="W36:AA36"/>
    <mergeCell ref="AB36:AD36"/>
    <mergeCell ref="A38:D38"/>
    <mergeCell ref="E38:Q38"/>
    <mergeCell ref="R38:V38"/>
    <mergeCell ref="AB38:AD38"/>
    <mergeCell ref="BB36:BF36"/>
    <mergeCell ref="BG36:BK36"/>
    <mergeCell ref="AB37:AD37"/>
    <mergeCell ref="AE37:AI37"/>
    <mergeCell ref="AE38:AI38"/>
    <mergeCell ref="AJ37:AN37"/>
    <mergeCell ref="AO37:AS37"/>
    <mergeCell ref="AT37:AV37"/>
    <mergeCell ref="AJ38:AN38"/>
    <mergeCell ref="BL36:BN36"/>
    <mergeCell ref="BO36:BS36"/>
    <mergeCell ref="AW38:BA38"/>
    <mergeCell ref="BB38:BF38"/>
    <mergeCell ref="BO38:BS38"/>
    <mergeCell ref="AW37:BA37"/>
    <mergeCell ref="BB37:BF37"/>
    <mergeCell ref="BG37:BK37"/>
    <mergeCell ref="BL37:BN37"/>
    <mergeCell ref="BO37:BS37"/>
    <mergeCell ref="BG35:BK35"/>
    <mergeCell ref="AE36:AI36"/>
    <mergeCell ref="AW36:BA36"/>
    <mergeCell ref="AJ36:AN36"/>
    <mergeCell ref="AO36:AS36"/>
    <mergeCell ref="AT36:AV36"/>
    <mergeCell ref="AO35:AS35"/>
    <mergeCell ref="AT35:AV35"/>
    <mergeCell ref="AW35:BA35"/>
    <mergeCell ref="BB35:BF35"/>
    <mergeCell ref="BO34:BS34"/>
    <mergeCell ref="A35:D35"/>
    <mergeCell ref="E35:Q35"/>
    <mergeCell ref="R35:V35"/>
    <mergeCell ref="W35:AA35"/>
    <mergeCell ref="AB35:AD35"/>
    <mergeCell ref="AE35:AI35"/>
    <mergeCell ref="BL35:BN35"/>
    <mergeCell ref="BO35:BS35"/>
    <mergeCell ref="AJ35:AN35"/>
    <mergeCell ref="AO34:AS34"/>
    <mergeCell ref="AT34:AV34"/>
    <mergeCell ref="AW34:BA34"/>
    <mergeCell ref="BB34:BF34"/>
    <mergeCell ref="BG34:BK34"/>
    <mergeCell ref="BL34:BN34"/>
    <mergeCell ref="BG33:BK33"/>
    <mergeCell ref="BL33:BN33"/>
    <mergeCell ref="BO33:BS33"/>
    <mergeCell ref="A34:D34"/>
    <mergeCell ref="E34:Q34"/>
    <mergeCell ref="R34:V34"/>
    <mergeCell ref="W34:AA34"/>
    <mergeCell ref="AB34:AD34"/>
    <mergeCell ref="AE34:AI34"/>
    <mergeCell ref="AJ34:AN34"/>
    <mergeCell ref="AE33:AI33"/>
    <mergeCell ref="AJ33:AN33"/>
    <mergeCell ref="BL32:BN32"/>
    <mergeCell ref="AO33:AS33"/>
    <mergeCell ref="AT33:AV33"/>
    <mergeCell ref="AW33:BA33"/>
    <mergeCell ref="BB33:BF33"/>
    <mergeCell ref="AW32:BA32"/>
    <mergeCell ref="BB32:BF32"/>
    <mergeCell ref="BG32:BK32"/>
    <mergeCell ref="AO32:AS32"/>
    <mergeCell ref="AT32:AV32"/>
    <mergeCell ref="AJ32:AN32"/>
    <mergeCell ref="A33:D33"/>
    <mergeCell ref="E33:Q33"/>
    <mergeCell ref="R33:V33"/>
    <mergeCell ref="W33:AA33"/>
    <mergeCell ref="AB33:AD33"/>
    <mergeCell ref="W32:AA32"/>
    <mergeCell ref="AB32:AD32"/>
    <mergeCell ref="AE32:AI32"/>
    <mergeCell ref="A26:BL26"/>
    <mergeCell ref="A27:BL27"/>
    <mergeCell ref="A28:BL28"/>
    <mergeCell ref="A29:BL29"/>
    <mergeCell ref="A25:BL25"/>
    <mergeCell ref="A23:BL23"/>
    <mergeCell ref="A24:BL24"/>
    <mergeCell ref="BB31:BS31"/>
    <mergeCell ref="A31:D32"/>
    <mergeCell ref="E31:Q32"/>
    <mergeCell ref="R31:AI31"/>
    <mergeCell ref="AJ31:BA31"/>
    <mergeCell ref="R32:V32"/>
    <mergeCell ref="BO32:BS32"/>
    <mergeCell ref="BR30:BS30"/>
    <mergeCell ref="AV10:BK10"/>
    <mergeCell ref="AV11:BK12"/>
    <mergeCell ref="AV13:BK13"/>
    <mergeCell ref="A19:BL19"/>
    <mergeCell ref="A20:BL20"/>
    <mergeCell ref="A21:BL21"/>
    <mergeCell ref="A22:BL22"/>
    <mergeCell ref="A14:AU14"/>
    <mergeCell ref="A10:AU10"/>
    <mergeCell ref="A13:AU13"/>
    <mergeCell ref="A11:AU11"/>
    <mergeCell ref="AV14:BK15"/>
    <mergeCell ref="BC2:BK2"/>
    <mergeCell ref="BC3:BK3"/>
    <mergeCell ref="BC5:BK5"/>
    <mergeCell ref="A7:BL7"/>
    <mergeCell ref="C125:L125"/>
    <mergeCell ref="M125:O125"/>
    <mergeCell ref="AE354:AN354"/>
    <mergeCell ref="AE351:AN351"/>
    <mergeCell ref="AE353:AN353"/>
    <mergeCell ref="AJ130:AN130"/>
    <mergeCell ref="AJ129:AN129"/>
    <mergeCell ref="C130:L130"/>
    <mergeCell ref="AE352:AN352"/>
    <mergeCell ref="Z137:AD137"/>
    <mergeCell ref="A137:B137"/>
    <mergeCell ref="C127:BM127"/>
    <mergeCell ref="C128:L128"/>
    <mergeCell ref="M128:O128"/>
    <mergeCell ref="C129:L129"/>
    <mergeCell ref="M129:O129"/>
    <mergeCell ref="M133:O133"/>
    <mergeCell ref="Z129:AD129"/>
    <mergeCell ref="A128:B128"/>
    <mergeCell ref="P128:T128"/>
    <mergeCell ref="M191:O192"/>
    <mergeCell ref="A189:BL189"/>
    <mergeCell ref="A191:B192"/>
    <mergeCell ref="P191:T192"/>
    <mergeCell ref="U191:AI191"/>
    <mergeCell ref="U192:Y192"/>
    <mergeCell ref="Z192:AD192"/>
    <mergeCell ref="C191:L192"/>
    <mergeCell ref="AJ191:AX191"/>
    <mergeCell ref="C137:L137"/>
    <mergeCell ref="A133:B133"/>
    <mergeCell ref="M137:O137"/>
    <mergeCell ref="P137:T137"/>
    <mergeCell ref="C133:L133"/>
    <mergeCell ref="P133:T133"/>
    <mergeCell ref="A136:B136"/>
    <mergeCell ref="A134:B134"/>
    <mergeCell ref="C134:L134"/>
    <mergeCell ref="M134:O134"/>
    <mergeCell ref="U137:Y137"/>
    <mergeCell ref="AT137:AX137"/>
    <mergeCell ref="AO137:AS137"/>
    <mergeCell ref="AE192:AI192"/>
    <mergeCell ref="AJ192:AN192"/>
    <mergeCell ref="AE137:AI137"/>
    <mergeCell ref="AJ137:AN137"/>
    <mergeCell ref="AJ138:AN138"/>
    <mergeCell ref="AJ145:AN145"/>
    <mergeCell ref="AJ185:AN185"/>
    <mergeCell ref="AO138:AS138"/>
    <mergeCell ref="AO167:AS167"/>
    <mergeCell ref="AJ174:AN174"/>
    <mergeCell ref="AO174:AS174"/>
    <mergeCell ref="AJ155:AN155"/>
    <mergeCell ref="AJ139:AN139"/>
    <mergeCell ref="AJ173:AN173"/>
    <mergeCell ref="AO160:AS160"/>
    <mergeCell ref="P138:T138"/>
    <mergeCell ref="AE180:AI180"/>
    <mergeCell ref="AE149:AI149"/>
    <mergeCell ref="AE155:AI155"/>
    <mergeCell ref="AE143:AI143"/>
    <mergeCell ref="P141:T141"/>
    <mergeCell ref="U148:Y148"/>
    <mergeCell ref="Z148:AD148"/>
    <mergeCell ref="U144:Y144"/>
    <mergeCell ref="Z144:AD144"/>
    <mergeCell ref="U138:Y138"/>
    <mergeCell ref="Z138:AD138"/>
    <mergeCell ref="AE138:AI138"/>
    <mergeCell ref="A139:B139"/>
    <mergeCell ref="U139:Y139"/>
    <mergeCell ref="Z139:AD139"/>
    <mergeCell ref="AE139:AI139"/>
    <mergeCell ref="A138:B138"/>
    <mergeCell ref="C138:L138"/>
    <mergeCell ref="M138:O138"/>
    <mergeCell ref="A140:B140"/>
    <mergeCell ref="C140:L140"/>
    <mergeCell ref="M140:O140"/>
    <mergeCell ref="P140:T140"/>
    <mergeCell ref="AT139:AX139"/>
    <mergeCell ref="C139:L139"/>
    <mergeCell ref="M139:O139"/>
    <mergeCell ref="P139:T139"/>
    <mergeCell ref="AY140:BC140"/>
    <mergeCell ref="BD140:BH140"/>
    <mergeCell ref="U140:Y140"/>
    <mergeCell ref="Z140:AD140"/>
    <mergeCell ref="AE140:AI140"/>
    <mergeCell ref="AJ140:AN140"/>
    <mergeCell ref="AO140:AS140"/>
    <mergeCell ref="AT140:AX140"/>
    <mergeCell ref="A143:B143"/>
    <mergeCell ref="C143:L143"/>
    <mergeCell ref="M143:O143"/>
    <mergeCell ref="P143:T143"/>
    <mergeCell ref="BI144:BM144"/>
    <mergeCell ref="AY144:BC144"/>
    <mergeCell ref="A144:B144"/>
    <mergeCell ref="C144:L144"/>
    <mergeCell ref="M144:O144"/>
    <mergeCell ref="P144:T144"/>
    <mergeCell ref="A145:B145"/>
    <mergeCell ref="C145:L145"/>
    <mergeCell ref="M145:O145"/>
    <mergeCell ref="P145:T145"/>
    <mergeCell ref="AE145:AI145"/>
    <mergeCell ref="AT144:AX144"/>
    <mergeCell ref="AE144:AI144"/>
    <mergeCell ref="AJ144:AN144"/>
    <mergeCell ref="AO144:AS144"/>
    <mergeCell ref="BD145:BH145"/>
    <mergeCell ref="BI145:BM145"/>
    <mergeCell ref="AO146:AS146"/>
    <mergeCell ref="AT146:AX146"/>
    <mergeCell ref="AT145:AX145"/>
    <mergeCell ref="AY145:BC145"/>
    <mergeCell ref="AO145:AS145"/>
    <mergeCell ref="AY146:BC146"/>
    <mergeCell ref="BI146:BM146"/>
    <mergeCell ref="BD146:BH146"/>
    <mergeCell ref="A146:B146"/>
    <mergeCell ref="C146:L146"/>
    <mergeCell ref="M146:O146"/>
    <mergeCell ref="P146:T146"/>
    <mergeCell ref="A147:B147"/>
    <mergeCell ref="C147:L147"/>
    <mergeCell ref="M147:O147"/>
    <mergeCell ref="P147:T147"/>
    <mergeCell ref="U146:Y146"/>
    <mergeCell ref="AJ147:AN147"/>
    <mergeCell ref="AO147:AS147"/>
    <mergeCell ref="Z146:AD146"/>
    <mergeCell ref="AE146:AI146"/>
    <mergeCell ref="AJ146:AN146"/>
    <mergeCell ref="BD149:BH149"/>
    <mergeCell ref="AT148:AX148"/>
    <mergeCell ref="AY148:BC148"/>
    <mergeCell ref="BI147:BM147"/>
    <mergeCell ref="AY147:BC147"/>
    <mergeCell ref="BI149:BM149"/>
    <mergeCell ref="BD147:BH147"/>
    <mergeCell ref="AT147:AX147"/>
    <mergeCell ref="BD148:BH148"/>
    <mergeCell ref="BI148:BM148"/>
    <mergeCell ref="AY149:BC149"/>
    <mergeCell ref="AJ148:AN148"/>
    <mergeCell ref="AO148:AS148"/>
    <mergeCell ref="AJ149:AN149"/>
    <mergeCell ref="AO149:AS149"/>
    <mergeCell ref="A150:B150"/>
    <mergeCell ref="C150:L150"/>
    <mergeCell ref="M150:O150"/>
    <mergeCell ref="P150:T150"/>
    <mergeCell ref="U151:Y151"/>
    <mergeCell ref="Z151:AD151"/>
    <mergeCell ref="AY150:BC150"/>
    <mergeCell ref="U150:Y150"/>
    <mergeCell ref="Z150:AD150"/>
    <mergeCell ref="AE150:AI150"/>
    <mergeCell ref="AJ150:AN150"/>
    <mergeCell ref="AJ151:AN151"/>
    <mergeCell ref="AO150:AS150"/>
    <mergeCell ref="AT150:AX150"/>
    <mergeCell ref="A151:B151"/>
    <mergeCell ref="C151:L151"/>
    <mergeCell ref="M151:O151"/>
    <mergeCell ref="P151:T151"/>
    <mergeCell ref="BD151:BH151"/>
    <mergeCell ref="AO152:AS152"/>
    <mergeCell ref="BI151:BM151"/>
    <mergeCell ref="BI150:BM150"/>
    <mergeCell ref="BD150:BH150"/>
    <mergeCell ref="AY151:BC151"/>
    <mergeCell ref="AO151:AS151"/>
    <mergeCell ref="AY152:BC152"/>
    <mergeCell ref="AT152:AX152"/>
    <mergeCell ref="AT151:AX151"/>
    <mergeCell ref="Z152:AD152"/>
    <mergeCell ref="AE152:AI152"/>
    <mergeCell ref="AJ152:AN152"/>
    <mergeCell ref="AE151:AI151"/>
    <mergeCell ref="BI153:BM153"/>
    <mergeCell ref="BI152:BM152"/>
    <mergeCell ref="A152:B152"/>
    <mergeCell ref="C152:L152"/>
    <mergeCell ref="M152:O152"/>
    <mergeCell ref="P152:T152"/>
    <mergeCell ref="C153:L153"/>
    <mergeCell ref="M153:O153"/>
    <mergeCell ref="P153:T153"/>
    <mergeCell ref="U153:Y153"/>
    <mergeCell ref="A153:B153"/>
    <mergeCell ref="BD152:BH152"/>
    <mergeCell ref="U152:Y152"/>
    <mergeCell ref="Z153:AD153"/>
    <mergeCell ref="AE153:AI153"/>
    <mergeCell ref="AJ153:AN153"/>
    <mergeCell ref="BD153:BH153"/>
    <mergeCell ref="AT153:AX153"/>
    <mergeCell ref="AY153:BC153"/>
    <mergeCell ref="AO153:AS153"/>
    <mergeCell ref="U154:Y154"/>
    <mergeCell ref="Z154:AD154"/>
    <mergeCell ref="A154:B154"/>
    <mergeCell ref="C154:L154"/>
    <mergeCell ref="M154:O154"/>
    <mergeCell ref="P154:T154"/>
    <mergeCell ref="BI154:BM154"/>
    <mergeCell ref="A156:B156"/>
    <mergeCell ref="AE154:AI154"/>
    <mergeCell ref="AJ154:AN154"/>
    <mergeCell ref="AO154:AS154"/>
    <mergeCell ref="AT154:AX154"/>
    <mergeCell ref="AY154:BC154"/>
    <mergeCell ref="BD154:BH154"/>
    <mergeCell ref="A155:B155"/>
    <mergeCell ref="M155:O155"/>
    <mergeCell ref="A157:B157"/>
    <mergeCell ref="C157:L157"/>
    <mergeCell ref="M157:O157"/>
    <mergeCell ref="P157:T157"/>
    <mergeCell ref="AY157:BC157"/>
    <mergeCell ref="BD157:BH157"/>
    <mergeCell ref="AO155:AS155"/>
    <mergeCell ref="AT155:AX155"/>
    <mergeCell ref="C156:BM156"/>
    <mergeCell ref="AE157:AI157"/>
    <mergeCell ref="AJ157:AN157"/>
    <mergeCell ref="C155:L155"/>
    <mergeCell ref="U157:Y157"/>
    <mergeCell ref="Z157:AD157"/>
    <mergeCell ref="BI157:BM157"/>
    <mergeCell ref="A185:B185"/>
    <mergeCell ref="C185:L185"/>
    <mergeCell ref="M185:O185"/>
    <mergeCell ref="P185:T185"/>
    <mergeCell ref="U185:Y185"/>
    <mergeCell ref="Z185:AD185"/>
    <mergeCell ref="AE185:AI185"/>
    <mergeCell ref="AO157:AS157"/>
    <mergeCell ref="AT157:AX157"/>
    <mergeCell ref="AO185:AS185"/>
    <mergeCell ref="BD185:BH185"/>
    <mergeCell ref="BI185:BM185"/>
    <mergeCell ref="AY185:BC185"/>
    <mergeCell ref="AT187:AX187"/>
    <mergeCell ref="AY187:BC187"/>
    <mergeCell ref="BD187:BH187"/>
    <mergeCell ref="BI187:BM187"/>
    <mergeCell ref="U158:Y158"/>
    <mergeCell ref="A158:B158"/>
    <mergeCell ref="C158:L158"/>
    <mergeCell ref="M158:O158"/>
    <mergeCell ref="P158:T158"/>
    <mergeCell ref="A173:B173"/>
    <mergeCell ref="C173:L173"/>
    <mergeCell ref="M173:O173"/>
    <mergeCell ref="P173:T173"/>
    <mergeCell ref="BD158:BH158"/>
    <mergeCell ref="AE158:AI158"/>
    <mergeCell ref="AJ158:AN158"/>
    <mergeCell ref="AT185:AX185"/>
    <mergeCell ref="AO173:AS173"/>
    <mergeCell ref="AT173:AX173"/>
    <mergeCell ref="AY173:BC173"/>
    <mergeCell ref="BD173:BH173"/>
    <mergeCell ref="AT179:AX179"/>
    <mergeCell ref="AY179:BC179"/>
    <mergeCell ref="Z158:AD158"/>
    <mergeCell ref="AO158:AS158"/>
    <mergeCell ref="AT158:AX158"/>
    <mergeCell ref="AY158:BC158"/>
    <mergeCell ref="BD159:BH159"/>
    <mergeCell ref="BI159:BM159"/>
    <mergeCell ref="BI158:BM158"/>
    <mergeCell ref="A159:B159"/>
    <mergeCell ref="C159:L159"/>
    <mergeCell ref="M159:O159"/>
    <mergeCell ref="P159:T159"/>
    <mergeCell ref="U159:Y159"/>
    <mergeCell ref="Z159:AD159"/>
    <mergeCell ref="AE159:AI159"/>
    <mergeCell ref="AT159:AX159"/>
    <mergeCell ref="AY159:BC159"/>
    <mergeCell ref="AJ159:AN159"/>
    <mergeCell ref="AO159:AS159"/>
    <mergeCell ref="A161:B161"/>
    <mergeCell ref="C161:L161"/>
    <mergeCell ref="M161:O161"/>
    <mergeCell ref="P161:T161"/>
    <mergeCell ref="AY161:BC161"/>
    <mergeCell ref="BD161:BH161"/>
    <mergeCell ref="U161:Y161"/>
    <mergeCell ref="Z161:AD161"/>
    <mergeCell ref="AE161:AI161"/>
    <mergeCell ref="AJ161:AN161"/>
    <mergeCell ref="AO161:AS161"/>
    <mergeCell ref="AT161:AX161"/>
    <mergeCell ref="BD162:BH162"/>
    <mergeCell ref="BI162:BM162"/>
    <mergeCell ref="BI161:BM161"/>
    <mergeCell ref="A162:B162"/>
    <mergeCell ref="C162:L162"/>
    <mergeCell ref="M162:O162"/>
    <mergeCell ref="P162:T162"/>
    <mergeCell ref="U162:Y162"/>
    <mergeCell ref="Z162:AD162"/>
    <mergeCell ref="AE162:AI162"/>
    <mergeCell ref="AT162:AX162"/>
    <mergeCell ref="AY162:BC162"/>
    <mergeCell ref="AJ162:AN162"/>
    <mergeCell ref="AO162:AS162"/>
    <mergeCell ref="A163:B163"/>
    <mergeCell ref="C163:L163"/>
    <mergeCell ref="M163:O163"/>
    <mergeCell ref="P163:T163"/>
    <mergeCell ref="AY163:BC163"/>
    <mergeCell ref="BD163:BH163"/>
    <mergeCell ref="U163:Y163"/>
    <mergeCell ref="Z163:AD163"/>
    <mergeCell ref="AE163:AI163"/>
    <mergeCell ref="AJ163:AN163"/>
    <mergeCell ref="AO163:AS163"/>
    <mergeCell ref="AT163:AX163"/>
    <mergeCell ref="BD164:BH164"/>
    <mergeCell ref="BI164:BM164"/>
    <mergeCell ref="BI163:BM163"/>
    <mergeCell ref="A164:B164"/>
    <mergeCell ref="C164:L164"/>
    <mergeCell ref="M164:O164"/>
    <mergeCell ref="P164:T164"/>
    <mergeCell ref="U164:Y164"/>
    <mergeCell ref="Z164:AD164"/>
    <mergeCell ref="AE164:AI164"/>
    <mergeCell ref="AT164:AX164"/>
    <mergeCell ref="AY164:BC164"/>
    <mergeCell ref="AJ164:AN164"/>
    <mergeCell ref="AO164:AS164"/>
    <mergeCell ref="A165:B165"/>
    <mergeCell ref="C165:L165"/>
    <mergeCell ref="M165:O165"/>
    <mergeCell ref="P165:T165"/>
    <mergeCell ref="AY165:BC165"/>
    <mergeCell ref="BD165:BH165"/>
    <mergeCell ref="U165:Y165"/>
    <mergeCell ref="Z165:AD165"/>
    <mergeCell ref="AE165:AI165"/>
    <mergeCell ref="AJ165:AN165"/>
    <mergeCell ref="AO165:AS165"/>
    <mergeCell ref="AT165:AX165"/>
    <mergeCell ref="BI165:BM165"/>
    <mergeCell ref="A166:B166"/>
    <mergeCell ref="C166:L166"/>
    <mergeCell ref="M166:O166"/>
    <mergeCell ref="P166:T166"/>
    <mergeCell ref="U166:Y166"/>
    <mergeCell ref="Z166:AD166"/>
    <mergeCell ref="AE166:AI166"/>
    <mergeCell ref="AJ166:AN166"/>
    <mergeCell ref="AO166:AS166"/>
    <mergeCell ref="AT166:AX166"/>
    <mergeCell ref="AY166:BC166"/>
    <mergeCell ref="BI167:BM167"/>
    <mergeCell ref="A168:B168"/>
    <mergeCell ref="BD166:BH166"/>
    <mergeCell ref="BI166:BM166"/>
    <mergeCell ref="A167:B167"/>
    <mergeCell ref="C167:L167"/>
    <mergeCell ref="M167:O167"/>
    <mergeCell ref="P167:T167"/>
    <mergeCell ref="U167:Y167"/>
    <mergeCell ref="Z167:AD167"/>
    <mergeCell ref="AE167:AI167"/>
    <mergeCell ref="AJ167:AN167"/>
    <mergeCell ref="AT167:AX167"/>
    <mergeCell ref="AY167:BC167"/>
    <mergeCell ref="BD167:BH167"/>
    <mergeCell ref="AO169:AS169"/>
    <mergeCell ref="AT169:AX169"/>
    <mergeCell ref="AY169:BC169"/>
    <mergeCell ref="BD169:BH169"/>
    <mergeCell ref="A169:B169"/>
    <mergeCell ref="C169:L169"/>
    <mergeCell ref="M169:O169"/>
    <mergeCell ref="P169:T169"/>
    <mergeCell ref="U169:Y169"/>
    <mergeCell ref="Z169:AD169"/>
    <mergeCell ref="AE169:AI169"/>
    <mergeCell ref="AJ169:AN169"/>
    <mergeCell ref="BI169:BM169"/>
    <mergeCell ref="A170:B170"/>
    <mergeCell ref="C170:L170"/>
    <mergeCell ref="M170:O170"/>
    <mergeCell ref="P170:T170"/>
    <mergeCell ref="U170:Y170"/>
    <mergeCell ref="Z170:AD170"/>
    <mergeCell ref="AE170:AI170"/>
    <mergeCell ref="BD170:BH170"/>
    <mergeCell ref="BI170:BM170"/>
    <mergeCell ref="Z172:AD172"/>
    <mergeCell ref="AJ170:AN170"/>
    <mergeCell ref="AO170:AS170"/>
    <mergeCell ref="AO172:AS172"/>
    <mergeCell ref="AE172:AI172"/>
    <mergeCell ref="AJ172:AN172"/>
    <mergeCell ref="AJ171:AN171"/>
    <mergeCell ref="AO171:AS171"/>
    <mergeCell ref="A172:B172"/>
    <mergeCell ref="C172:L172"/>
    <mergeCell ref="M172:O172"/>
    <mergeCell ref="P172:T172"/>
    <mergeCell ref="AT174:AX174"/>
    <mergeCell ref="AY174:BC174"/>
    <mergeCell ref="BI172:BM172"/>
    <mergeCell ref="BI174:BM174"/>
    <mergeCell ref="BD174:BH174"/>
    <mergeCell ref="BD172:BH172"/>
    <mergeCell ref="BI173:BM173"/>
    <mergeCell ref="AT170:AX170"/>
    <mergeCell ref="AY170:BC170"/>
    <mergeCell ref="AT172:AX172"/>
    <mergeCell ref="AY172:BC172"/>
    <mergeCell ref="AT171:AX171"/>
    <mergeCell ref="AY171:BC171"/>
    <mergeCell ref="A174:B174"/>
    <mergeCell ref="C174:L174"/>
    <mergeCell ref="M174:O174"/>
    <mergeCell ref="P174:T174"/>
    <mergeCell ref="A175:B175"/>
    <mergeCell ref="C175:L175"/>
    <mergeCell ref="M175:O175"/>
    <mergeCell ref="P175:T175"/>
    <mergeCell ref="AT175:AX175"/>
    <mergeCell ref="AY175:BC175"/>
    <mergeCell ref="BD175:BH175"/>
    <mergeCell ref="U175:Y175"/>
    <mergeCell ref="Z175:AD175"/>
    <mergeCell ref="AE175:AI175"/>
    <mergeCell ref="AJ175:AN175"/>
    <mergeCell ref="AO175:AS175"/>
    <mergeCell ref="BD176:BH176"/>
    <mergeCell ref="BI176:BM176"/>
    <mergeCell ref="BI175:BM175"/>
    <mergeCell ref="A176:B176"/>
    <mergeCell ref="C176:L176"/>
    <mergeCell ref="M176:O176"/>
    <mergeCell ref="P176:T176"/>
    <mergeCell ref="U176:Y176"/>
    <mergeCell ref="Z176:AD176"/>
    <mergeCell ref="AE176:AI176"/>
    <mergeCell ref="AT176:AX176"/>
    <mergeCell ref="AY176:BC176"/>
    <mergeCell ref="AJ176:AN176"/>
    <mergeCell ref="AO176:AS176"/>
    <mergeCell ref="A177:B177"/>
    <mergeCell ref="C177:L177"/>
    <mergeCell ref="M177:O177"/>
    <mergeCell ref="P177:T177"/>
    <mergeCell ref="AY177:BC177"/>
    <mergeCell ref="BD177:BH177"/>
    <mergeCell ref="U177:Y177"/>
    <mergeCell ref="Z177:AD177"/>
    <mergeCell ref="AE177:AI177"/>
    <mergeCell ref="AJ177:AN177"/>
    <mergeCell ref="AO177:AS177"/>
    <mergeCell ref="AT177:AX177"/>
    <mergeCell ref="BI177:BM177"/>
    <mergeCell ref="A178:B178"/>
    <mergeCell ref="C178:L178"/>
    <mergeCell ref="M178:O178"/>
    <mergeCell ref="P178:T178"/>
    <mergeCell ref="U178:Y178"/>
    <mergeCell ref="Z178:AD178"/>
    <mergeCell ref="AE178:AI178"/>
    <mergeCell ref="AJ178:AN178"/>
    <mergeCell ref="AO178:AS178"/>
    <mergeCell ref="P180:T180"/>
    <mergeCell ref="AO181:AS181"/>
    <mergeCell ref="AY180:BC180"/>
    <mergeCell ref="BD178:BH178"/>
    <mergeCell ref="AJ180:AN180"/>
    <mergeCell ref="P179:T179"/>
    <mergeCell ref="U179:Y179"/>
    <mergeCell ref="AJ179:AN179"/>
    <mergeCell ref="AO179:AS179"/>
    <mergeCell ref="BI178:BM178"/>
    <mergeCell ref="AO180:AS180"/>
    <mergeCell ref="AT180:AX180"/>
    <mergeCell ref="AT178:AX178"/>
    <mergeCell ref="AY178:BC178"/>
    <mergeCell ref="BD179:BH179"/>
    <mergeCell ref="BI179:BM179"/>
    <mergeCell ref="BD180:BH180"/>
    <mergeCell ref="A182:B182"/>
    <mergeCell ref="C182:L182"/>
    <mergeCell ref="M182:O182"/>
    <mergeCell ref="P182:T182"/>
    <mergeCell ref="AT182:AX182"/>
    <mergeCell ref="Z180:AD180"/>
    <mergeCell ref="C181:L181"/>
    <mergeCell ref="BI181:BM181"/>
    <mergeCell ref="BD182:BH182"/>
    <mergeCell ref="AT181:AX181"/>
    <mergeCell ref="AY181:BC181"/>
    <mergeCell ref="BD181:BH181"/>
    <mergeCell ref="AJ182:AN182"/>
    <mergeCell ref="AO182:AS182"/>
    <mergeCell ref="BI184:BM184"/>
    <mergeCell ref="C168:BM168"/>
    <mergeCell ref="BI182:BM182"/>
    <mergeCell ref="BI180:BM180"/>
    <mergeCell ref="AE181:AI181"/>
    <mergeCell ref="AJ181:AN181"/>
    <mergeCell ref="AY184:BC184"/>
    <mergeCell ref="BD184:BH184"/>
    <mergeCell ref="AY182:BC182"/>
    <mergeCell ref="BD183:BH183"/>
    <mergeCell ref="A194:B194"/>
    <mergeCell ref="C194:AX194"/>
    <mergeCell ref="Z184:AD184"/>
    <mergeCell ref="AT184:AX184"/>
    <mergeCell ref="A184:B184"/>
    <mergeCell ref="C184:L184"/>
    <mergeCell ref="AE184:AI184"/>
    <mergeCell ref="AJ184:AN184"/>
    <mergeCell ref="AO184:AS184"/>
    <mergeCell ref="P184:T184"/>
    <mergeCell ref="A37:D37"/>
    <mergeCell ref="E37:Q37"/>
    <mergeCell ref="R37:V37"/>
    <mergeCell ref="A126:B126"/>
    <mergeCell ref="C126:BM126"/>
    <mergeCell ref="BI124:BM124"/>
    <mergeCell ref="AJ125:AN125"/>
    <mergeCell ref="AO124:AS124"/>
    <mergeCell ref="A46:D46"/>
    <mergeCell ref="AE50:AI50"/>
    <mergeCell ref="BD142:BH142"/>
    <mergeCell ref="W37:AA37"/>
    <mergeCell ref="A50:D50"/>
    <mergeCell ref="E50:Q50"/>
    <mergeCell ref="R50:V50"/>
    <mergeCell ref="W50:AA50"/>
    <mergeCell ref="W38:AA38"/>
    <mergeCell ref="A44:D45"/>
    <mergeCell ref="E44:Q45"/>
    <mergeCell ref="R44:AI44"/>
    <mergeCell ref="AJ50:AN50"/>
    <mergeCell ref="C123:L124"/>
    <mergeCell ref="AE124:AI124"/>
    <mergeCell ref="P123:T124"/>
    <mergeCell ref="A51:D51"/>
    <mergeCell ref="E51:Q51"/>
    <mergeCell ref="R51:V51"/>
    <mergeCell ref="W51:AA51"/>
    <mergeCell ref="AB51:AD51"/>
    <mergeCell ref="AE51:AI51"/>
    <mergeCell ref="AW50:BA50"/>
    <mergeCell ref="A142:B142"/>
    <mergeCell ref="C142:L142"/>
    <mergeCell ref="M142:O142"/>
    <mergeCell ref="P142:T142"/>
    <mergeCell ref="U142:Y142"/>
    <mergeCell ref="Z142:AD142"/>
    <mergeCell ref="AE142:AI142"/>
    <mergeCell ref="AT50:AV50"/>
    <mergeCell ref="AB50:AD50"/>
    <mergeCell ref="A149:B149"/>
    <mergeCell ref="C149:L149"/>
    <mergeCell ref="M149:O149"/>
    <mergeCell ref="P149:T149"/>
    <mergeCell ref="U149:Y149"/>
    <mergeCell ref="Z149:AD149"/>
    <mergeCell ref="AO142:AS142"/>
    <mergeCell ref="AT142:AX142"/>
    <mergeCell ref="AT149:AX149"/>
    <mergeCell ref="U147:Y147"/>
    <mergeCell ref="Z147:AD147"/>
    <mergeCell ref="AE147:AI147"/>
    <mergeCell ref="U145:Y145"/>
    <mergeCell ref="Z145:AD145"/>
    <mergeCell ref="P155:T155"/>
    <mergeCell ref="M184:O184"/>
    <mergeCell ref="U184:Y184"/>
    <mergeCell ref="U181:Y181"/>
    <mergeCell ref="M181:O181"/>
    <mergeCell ref="P181:T181"/>
    <mergeCell ref="U180:Y180"/>
    <mergeCell ref="U174:Y174"/>
    <mergeCell ref="U182:Y182"/>
    <mergeCell ref="U172:Y172"/>
    <mergeCell ref="BI155:BM155"/>
    <mergeCell ref="A210:B210"/>
    <mergeCell ref="C210:L210"/>
    <mergeCell ref="M210:O210"/>
    <mergeCell ref="P210:T210"/>
    <mergeCell ref="U210:Y210"/>
    <mergeCell ref="Z210:AD210"/>
    <mergeCell ref="AE210:AI210"/>
    <mergeCell ref="AY155:BC155"/>
    <mergeCell ref="BD155:BH155"/>
    <mergeCell ref="U155:Y155"/>
    <mergeCell ref="Z155:AD155"/>
    <mergeCell ref="Z182:AD182"/>
    <mergeCell ref="AE182:AI182"/>
    <mergeCell ref="Z181:AD181"/>
    <mergeCell ref="U171:Y171"/>
    <mergeCell ref="Z171:AD171"/>
    <mergeCell ref="AE171:AI171"/>
    <mergeCell ref="Z174:AD174"/>
    <mergeCell ref="AE174:AI174"/>
    <mergeCell ref="A217:B217"/>
    <mergeCell ref="C217:L217"/>
    <mergeCell ref="M217:O217"/>
    <mergeCell ref="P217:T217"/>
    <mergeCell ref="AT218:AX218"/>
    <mergeCell ref="AT210:AX210"/>
    <mergeCell ref="AJ223:AN223"/>
    <mergeCell ref="AO223:AS223"/>
    <mergeCell ref="AT223:AX223"/>
    <mergeCell ref="AJ217:AN217"/>
    <mergeCell ref="AO217:AS217"/>
    <mergeCell ref="AT217:AX217"/>
    <mergeCell ref="AO210:AS210"/>
    <mergeCell ref="AJ211:AN211"/>
    <mergeCell ref="A171:B171"/>
    <mergeCell ref="C171:L171"/>
    <mergeCell ref="M171:O171"/>
    <mergeCell ref="P171:T171"/>
    <mergeCell ref="BD171:BH171"/>
    <mergeCell ref="BI171:BM171"/>
    <mergeCell ref="A239:B239"/>
    <mergeCell ref="C239:L239"/>
    <mergeCell ref="M239:O239"/>
    <mergeCell ref="P239:T239"/>
    <mergeCell ref="U239:Y239"/>
    <mergeCell ref="Z239:AD239"/>
    <mergeCell ref="AE239:AI239"/>
    <mergeCell ref="AJ239:AN239"/>
    <mergeCell ref="AQ317:AV317"/>
    <mergeCell ref="AW317:BA317"/>
    <mergeCell ref="BB317:BF317"/>
    <mergeCell ref="BG317:BL317"/>
    <mergeCell ref="BB318:BF318"/>
    <mergeCell ref="G318:S318"/>
    <mergeCell ref="T318:Y318"/>
    <mergeCell ref="Z318:AD318"/>
    <mergeCell ref="AE318:AJ318"/>
    <mergeCell ref="A319:F319"/>
    <mergeCell ref="G319:S319"/>
    <mergeCell ref="T319:Y319"/>
    <mergeCell ref="Z319:AD319"/>
    <mergeCell ref="AJ329:AN329"/>
    <mergeCell ref="AO329:AS329"/>
    <mergeCell ref="AT329:AW329"/>
    <mergeCell ref="BG318:BL318"/>
    <mergeCell ref="AE319:AJ319"/>
    <mergeCell ref="AK319:AP319"/>
    <mergeCell ref="AQ319:AV319"/>
    <mergeCell ref="AW319:BA319"/>
    <mergeCell ref="BB319:BF319"/>
    <mergeCell ref="AK318:AP318"/>
    <mergeCell ref="Q329:U329"/>
    <mergeCell ref="V329:Y329"/>
    <mergeCell ref="Z329:AD329"/>
    <mergeCell ref="AE329:AI329"/>
    <mergeCell ref="BH329:BL329"/>
    <mergeCell ref="A330:F330"/>
    <mergeCell ref="G330:P330"/>
    <mergeCell ref="Q330:U330"/>
    <mergeCell ref="V330:Y330"/>
    <mergeCell ref="Z330:AD330"/>
    <mergeCell ref="AE330:AI330"/>
    <mergeCell ref="AJ330:AN330"/>
    <mergeCell ref="A329:F329"/>
    <mergeCell ref="G329:P329"/>
    <mergeCell ref="AO330:AS330"/>
    <mergeCell ref="AT330:AW330"/>
    <mergeCell ref="AX330:BB330"/>
    <mergeCell ref="BC330:BG330"/>
    <mergeCell ref="AE331:AI331"/>
    <mergeCell ref="AJ331:AN331"/>
    <mergeCell ref="AO331:AS331"/>
    <mergeCell ref="AT331:AW331"/>
    <mergeCell ref="G331:P331"/>
    <mergeCell ref="Q331:U331"/>
    <mergeCell ref="V331:Y331"/>
    <mergeCell ref="Z331:AD331"/>
    <mergeCell ref="BH331:BL331"/>
    <mergeCell ref="A300:E300"/>
    <mergeCell ref="F300:L300"/>
    <mergeCell ref="M300:S300"/>
    <mergeCell ref="T300:W300"/>
    <mergeCell ref="AF300:AI300"/>
    <mergeCell ref="AJ300:AM300"/>
    <mergeCell ref="AN300:AQ300"/>
    <mergeCell ref="BH330:BL330"/>
    <mergeCell ref="A331:F331"/>
    <mergeCell ref="AV300:AY300"/>
    <mergeCell ref="AZ300:BC300"/>
    <mergeCell ref="BD300:BG300"/>
    <mergeCell ref="AX331:BB331"/>
    <mergeCell ref="BC331:BG331"/>
    <mergeCell ref="AX329:BB329"/>
    <mergeCell ref="BC329:BG329"/>
    <mergeCell ref="BG319:BL319"/>
    <mergeCell ref="AQ318:AV318"/>
    <mergeCell ref="AW318:BA318"/>
    <mergeCell ref="F298:L298"/>
    <mergeCell ref="M298:S298"/>
    <mergeCell ref="T298:W298"/>
    <mergeCell ref="AR300:AU300"/>
    <mergeCell ref="X299:AA299"/>
    <mergeCell ref="AB299:AE299"/>
    <mergeCell ref="AF299:AI299"/>
    <mergeCell ref="AJ299:AM299"/>
    <mergeCell ref="AZ298:BC298"/>
    <mergeCell ref="X298:AA298"/>
    <mergeCell ref="AB298:AE298"/>
    <mergeCell ref="AF298:AI298"/>
    <mergeCell ref="AJ298:AM298"/>
    <mergeCell ref="AV298:AY298"/>
    <mergeCell ref="AR298:AU298"/>
    <mergeCell ref="A299:E299"/>
    <mergeCell ref="F299:L299"/>
    <mergeCell ref="M299:S299"/>
    <mergeCell ref="T299:W299"/>
    <mergeCell ref="A298:E298"/>
    <mergeCell ref="Z16:AF16"/>
    <mergeCell ref="AG16:BK16"/>
    <mergeCell ref="AN299:AQ299"/>
    <mergeCell ref="AR299:AU299"/>
    <mergeCell ref="AV299:AY299"/>
    <mergeCell ref="AZ299:BC299"/>
    <mergeCell ref="BD298:BG298"/>
    <mergeCell ref="BD299:BG299"/>
    <mergeCell ref="AN298:AQ298"/>
    <mergeCell ref="BN14:BS15"/>
    <mergeCell ref="BL16:BS16"/>
    <mergeCell ref="A17:P18"/>
    <mergeCell ref="Q17:Y18"/>
    <mergeCell ref="Z17:AF18"/>
    <mergeCell ref="AG17:BK18"/>
    <mergeCell ref="BM17:BR18"/>
    <mergeCell ref="C16:P16"/>
    <mergeCell ref="A16:B16"/>
    <mergeCell ref="Q16:Y16"/>
    <mergeCell ref="A304:E304"/>
    <mergeCell ref="F304:L304"/>
    <mergeCell ref="M304:S304"/>
    <mergeCell ref="T304:W304"/>
    <mergeCell ref="X304:AA304"/>
    <mergeCell ref="AB304:AE304"/>
    <mergeCell ref="AF304:AI304"/>
    <mergeCell ref="AJ304:AM304"/>
    <mergeCell ref="AN304:AQ304"/>
    <mergeCell ref="AR304:AU304"/>
    <mergeCell ref="AV304:AY304"/>
    <mergeCell ref="AZ304:BC304"/>
    <mergeCell ref="BD304:BG304"/>
    <mergeCell ref="A303:E303"/>
    <mergeCell ref="F303:L303"/>
    <mergeCell ref="M303:S303"/>
    <mergeCell ref="T303:W303"/>
    <mergeCell ref="X303:AA303"/>
    <mergeCell ref="AB303:AE303"/>
    <mergeCell ref="AF303:AI303"/>
    <mergeCell ref="AJ303:AM303"/>
    <mergeCell ref="AN303:AQ303"/>
    <mergeCell ref="AR303:AU303"/>
    <mergeCell ref="AV303:AY303"/>
    <mergeCell ref="AZ303:BC303"/>
    <mergeCell ref="BD303:BG303"/>
    <mergeCell ref="A355:AA355"/>
    <mergeCell ref="AE355:AN355"/>
    <mergeCell ref="AR355:BG355"/>
    <mergeCell ref="AE356:AN356"/>
    <mergeCell ref="AR356:BG356"/>
    <mergeCell ref="A228:B228"/>
    <mergeCell ref="C228:L228"/>
    <mergeCell ref="M228:O228"/>
    <mergeCell ref="P228:T228"/>
    <mergeCell ref="AO228:AS228"/>
    <mergeCell ref="AT228:AX228"/>
    <mergeCell ref="U228:Y228"/>
    <mergeCell ref="Z228:AD228"/>
    <mergeCell ref="AE228:AI228"/>
    <mergeCell ref="AJ228:AN228"/>
  </mergeCells>
  <printOptions/>
  <pageMargins left="0.7086614173228347" right="0.5" top="0.23" bottom="0.2" header="0.2" footer="0.2"/>
  <pageSetup fitToHeight="8" horizontalDpi="600" verticalDpi="600" orientation="landscape" paperSize="9" scale="70" r:id="rId1"/>
  <rowBreaks count="4" manualBreakCount="4">
    <brk id="42" max="72" man="1"/>
    <brk id="262" max="72" man="1"/>
    <brk id="300" max="72" man="1"/>
    <brk id="320" max="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2020-06-11T13:33:30Z</cp:lastPrinted>
  <dcterms:created xsi:type="dcterms:W3CDTF">2018-10-23T05:55:51Z</dcterms:created>
  <dcterms:modified xsi:type="dcterms:W3CDTF">2020-06-11T13:33:33Z</dcterms:modified>
  <cp:category/>
  <cp:version/>
  <cp:contentType/>
  <cp:contentStatus/>
</cp:coreProperties>
</file>