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(вода)'!$A$1:$J$60</definedName>
    <definedName name="_xlnm.Print_Area" localSheetId="1">'додаток 63 ЦВ (водовідведення)'!$A$1:$J$60</definedName>
  </definedNames>
  <calcPr fullCalcOnLoad="1" refMode="R1C1"/>
</workbook>
</file>

<file path=xl/sharedStrings.xml><?xml version="1.0" encoding="utf-8"?>
<sst xmlns="http://schemas.openxmlformats.org/spreadsheetml/2006/main" count="214" uniqueCount="100">
  <si>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</si>
  <si>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</si>
  <si>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</si>
  <si>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</si>
  <si>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</si>
  <si>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</si>
  <si>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</si>
  <si>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</si>
  <si>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</si>
  <si>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</si>
  <si>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</si>
  <si>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</si>
  <si>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</si>
  <si>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</si>
  <si>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</si>
  <si>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</si>
  <si>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</si>
  <si>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</si>
  <si>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</si>
  <si>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</si>
  <si>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</si>
  <si>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</si>
  <si>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</si>
  <si>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</si>
  <si>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</si>
  <si>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</si>
  <si>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</si>
  <si>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</si>
  <si>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</si>
  <si>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</si>
  <si>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</si>
  <si>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</si>
  <si>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</si>
  <si>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</si>
  <si>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</si>
  <si>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</si>
  <si>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</si>
  <si>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</si>
  <si>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</si>
  <si>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</si>
  <si>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</si>
  <si>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</si>
  <si>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</si>
  <si>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</si>
  <si>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</si>
  <si>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</si>
  <si>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</si>
  <si>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</si>
  <si>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</si>
  <si>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</si>
  <si>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</si>
  <si>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</si>
  <si>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</si>
  <si>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</si>
  <si>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</si>
  <si>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</si>
  <si>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</si>
  <si>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</si>
  <si>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</si>
  <si>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</si>
  <si>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</si>
  <si>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</si>
  <si>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</si>
  <si>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</si>
  <si>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</si>
  <si>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</si>
  <si>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</si>
  <si>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</si>
  <si>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</si>
  <si>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</si>
  <si>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</si>
  <si>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</si>
  <si>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</si>
  <si>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</si>
  <si>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</si>
  <si>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</si>
  <si>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</si>
  <si>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</si>
  <si>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</si>
  <si>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</si>
  <si>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</si>
  <si>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</si>
  <si>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</si>
  <si>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</si>
  <si>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</si>
  <si>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</si>
  <si>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</si>
  <si>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</si>
  <si>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</si>
  <si>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</si>
  <si>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</si>
  <si>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(додаток 63 до Постанови НКРЕКП від 16.06.2016р. № 1141 (у редакції Постанови НКРЕКП від 28.12.2017 р. № 1575)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</si>
  <si>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</si>
  <si>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</si>
  <si>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>План</t>
    </r>
    <r>
      <rPr>
        <sz val="18"/>
        <rFont val="Times New Roman"/>
        <family val="1"/>
      </rPr>
      <t xml:space="preserve"> </t>
    </r>
  </si>
  <si>
    <r>
      <t xml:space="preserve">*Примітка. </t>
    </r>
    <r>
      <rPr>
        <b/>
        <sz val="18"/>
        <rFont val="Times New Roman"/>
        <family val="1"/>
      </rPr>
      <t xml:space="preserve"> з 25.01.2018 </t>
    </r>
    <r>
      <rPr>
        <sz val="18"/>
        <rFont val="Times New Roman"/>
        <family val="1"/>
      </rPr>
      <t>(Постанова НКРЕКП № 1575 від 28.12.2017 )</t>
    </r>
  </si>
  <si>
    <r>
      <t xml:space="preserve">*Примітка. </t>
    </r>
    <r>
      <rPr>
        <b/>
        <sz val="18"/>
        <rFont val="Times New Roman"/>
        <family val="1"/>
      </rPr>
      <t xml:space="preserve">з 25.01.2018 </t>
    </r>
    <r>
      <rPr>
        <sz val="18"/>
        <rFont val="Times New Roman"/>
        <family val="1"/>
      </rPr>
      <t>(Постанова НКРЕКП № 1575 від 28.12.2017 )</t>
    </r>
  </si>
  <si>
    <t>за 9 місяців 2020 року</t>
  </si>
  <si>
    <t>9 місяців 2020 року</t>
  </si>
  <si>
    <t>Ю. В. Явтушенко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</si>
</sst>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</numFmts>
  <fonts count="75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4" fontId="3" fillId="33" borderId="26" xfId="0" applyNumberFormat="1" applyFont="1" applyFill="1" applyBorder="1" applyAlignment="1">
      <alignment wrapText="1"/>
    </xf>
    <xf numFmtId="165" fontId="3" fillId="33" borderId="27" xfId="0" applyNumberFormat="1" applyFont="1" applyFill="1" applyBorder="1" applyAlignment="1">
      <alignment wrapText="1"/>
    </xf>
    <xf numFmtId="164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31" xfId="0" applyNumberFormat="1" applyFont="1" applyFill="1" applyBorder="1" applyAlignment="1">
      <alignment wrapText="1"/>
    </xf>
    <xf numFmtId="165" fontId="3" fillId="33" borderId="32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2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2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3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2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2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2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0" fontId="65" fillId="0" borderId="0" xfId="52" applyFont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Fill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33" borderId="0" xfId="55" applyFont="1" applyFill="1" applyBorder="1" applyAlignment="1">
      <alignment vertical="center" wrapText="1"/>
      <protection/>
    </xf>
    <xf numFmtId="0" fontId="70" fillId="0" borderId="0" xfId="52" applyFont="1" applyAlignment="1">
      <alignment horizontal="center" vertical="center" wrapText="1"/>
      <protection/>
    </xf>
    <xf numFmtId="0" fontId="70" fillId="0" borderId="0" xfId="52" applyFont="1" applyAlignment="1">
      <alignment horizontal="center" wrapText="1"/>
      <protection/>
    </xf>
    <xf numFmtId="164" fontId="70" fillId="0" borderId="0" xfId="52" applyNumberFormat="1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33" borderId="0" xfId="53" applyFont="1" applyFill="1" applyAlignment="1">
      <alignment wrapText="1"/>
      <protection/>
    </xf>
    <xf numFmtId="0" fontId="72" fillId="0" borderId="0" xfId="52" applyFont="1" applyAlignment="1">
      <alignment wrapText="1"/>
      <protection/>
    </xf>
    <xf numFmtId="164" fontId="73" fillId="0" borderId="0" xfId="52" applyNumberFormat="1" applyFont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18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0" fontId="20" fillId="34" borderId="39" xfId="52" applyFont="1" applyFill="1" applyBorder="1" applyAlignment="1">
      <alignment horizontal="center" wrapText="1"/>
      <protection/>
    </xf>
    <xf numFmtId="164" fontId="17" fillId="34" borderId="40" xfId="0" applyNumberFormat="1" applyFont="1" applyFill="1" applyBorder="1" applyAlignment="1">
      <alignment wrapText="1"/>
    </xf>
    <xf numFmtId="165" fontId="17" fillId="34" borderId="41" xfId="0" applyNumberFormat="1" applyFont="1" applyFill="1" applyBorder="1" applyAlignment="1">
      <alignment wrapText="1"/>
    </xf>
    <xf numFmtId="164" fontId="17" fillId="34" borderId="36" xfId="0" applyNumberFormat="1" applyFont="1" applyFill="1" applyBorder="1" applyAlignment="1">
      <alignment wrapText="1"/>
    </xf>
    <xf numFmtId="165" fontId="17" fillId="34" borderId="37" xfId="0" applyNumberFormat="1" applyFont="1" applyFill="1" applyBorder="1" applyAlignment="1">
      <alignment wrapText="1"/>
    </xf>
    <xf numFmtId="164" fontId="18" fillId="34" borderId="36" xfId="0" applyNumberFormat="1" applyFont="1" applyFill="1" applyBorder="1" applyAlignment="1">
      <alignment wrapText="1"/>
    </xf>
    <xf numFmtId="165" fontId="18" fillId="34" borderId="37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3" fontId="18" fillId="34" borderId="37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9" fontId="18" fillId="34" borderId="37" xfId="0" applyNumberFormat="1" applyFont="1" applyFill="1" applyBorder="1" applyAlignment="1">
      <alignment wrapText="1"/>
    </xf>
    <xf numFmtId="164" fontId="17" fillId="34" borderId="36" xfId="52" applyNumberFormat="1" applyFont="1" applyFill="1" applyBorder="1" applyAlignment="1">
      <alignment wrapText="1"/>
      <protection/>
    </xf>
    <xf numFmtId="165" fontId="17" fillId="34" borderId="37" xfId="52" applyNumberFormat="1" applyFont="1" applyFill="1" applyBorder="1" applyAlignment="1">
      <alignment wrapText="1"/>
      <protection/>
    </xf>
    <xf numFmtId="164" fontId="18" fillId="34" borderId="36" xfId="52" applyNumberFormat="1" applyFont="1" applyFill="1" applyBorder="1" applyAlignment="1">
      <alignment wrapText="1"/>
      <protection/>
    </xf>
    <xf numFmtId="3" fontId="18" fillId="34" borderId="36" xfId="52" applyNumberFormat="1" applyFont="1" applyFill="1" applyBorder="1" applyAlignment="1">
      <alignment wrapText="1"/>
      <protection/>
    </xf>
    <xf numFmtId="3" fontId="17" fillId="34" borderId="36" xfId="52" applyNumberFormat="1" applyFont="1" applyFill="1" applyBorder="1" applyAlignment="1">
      <alignment wrapText="1"/>
      <protection/>
    </xf>
    <xf numFmtId="3" fontId="17" fillId="34" borderId="37" xfId="0" applyNumberFormat="1" applyFont="1" applyFill="1" applyBorder="1" applyAlignment="1">
      <alignment wrapText="1"/>
    </xf>
    <xf numFmtId="3" fontId="17" fillId="34" borderId="37" xfId="52" applyNumberFormat="1" applyFont="1" applyFill="1" applyBorder="1" applyAlignment="1">
      <alignment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5" fontId="17" fillId="34" borderId="30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5" fontId="17" fillId="34" borderId="19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3" fontId="17" fillId="34" borderId="19" xfId="52" applyNumberFormat="1" applyFont="1" applyFill="1" applyBorder="1" applyAlignment="1">
      <alignment wrapText="1"/>
      <protection/>
    </xf>
    <xf numFmtId="165" fontId="70" fillId="0" borderId="0" xfId="52" applyNumberFormat="1" applyFont="1" applyAlignment="1">
      <alignment wrapText="1"/>
      <protection/>
    </xf>
    <xf numFmtId="164" fontId="10" fillId="0" borderId="13" xfId="0" applyNumberFormat="1" applyFont="1" applyFill="1" applyBorder="1" applyAlignment="1">
      <alignment wrapText="1"/>
    </xf>
    <xf numFmtId="164" fontId="70" fillId="0" borderId="0" xfId="52" applyNumberFormat="1" applyFont="1" applyAlignment="1">
      <alignment vertical="center" wrapText="1"/>
      <protection/>
    </xf>
    <xf numFmtId="0" fontId="4" fillId="0" borderId="35" xfId="52" applyFont="1" applyBorder="1" applyAlignment="1">
      <alignment horizontal="center" wrapText="1"/>
      <protection/>
    </xf>
    <xf numFmtId="164" fontId="3" fillId="33" borderId="42" xfId="0" applyNumberFormat="1" applyFont="1" applyFill="1" applyBorder="1" applyAlignment="1">
      <alignment wrapText="1"/>
    </xf>
    <xf numFmtId="164" fontId="3" fillId="33" borderId="34" xfId="0" applyNumberFormat="1" applyFont="1" applyFill="1" applyBorder="1" applyAlignment="1">
      <alignment wrapText="1"/>
    </xf>
    <xf numFmtId="164" fontId="10" fillId="33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10" fillId="33" borderId="34" xfId="0" applyNumberFormat="1" applyFont="1" applyFill="1" applyBorder="1" applyAlignment="1">
      <alignment wrapText="1"/>
    </xf>
    <xf numFmtId="169" fontId="10" fillId="33" borderId="34" xfId="0" applyNumberFormat="1" applyFont="1" applyFill="1" applyBorder="1" applyAlignment="1">
      <alignment wrapText="1"/>
    </xf>
    <xf numFmtId="164" fontId="3" fillId="33" borderId="34" xfId="52" applyNumberFormat="1" applyFont="1" applyFill="1" applyBorder="1" applyAlignment="1">
      <alignment wrapText="1"/>
      <protection/>
    </xf>
    <xf numFmtId="164" fontId="10" fillId="33" borderId="34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43" xfId="0" applyNumberFormat="1" applyFont="1" applyFill="1" applyBorder="1" applyAlignment="1">
      <alignment wrapText="1"/>
    </xf>
    <xf numFmtId="164" fontId="3" fillId="33" borderId="44" xfId="0" applyNumberFormat="1" applyFont="1" applyFill="1" applyBorder="1" applyAlignment="1">
      <alignment wrapText="1"/>
    </xf>
    <xf numFmtId="164" fontId="10" fillId="0" borderId="34" xfId="0" applyNumberFormat="1" applyFont="1" applyFill="1" applyBorder="1" applyAlignment="1">
      <alignment wrapText="1"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0" fontId="20" fillId="34" borderId="15" xfId="52" applyFont="1" applyFill="1" applyBorder="1" applyAlignment="1">
      <alignment horizontal="center" vertical="center" wrapText="1"/>
      <protection/>
    </xf>
    <xf numFmtId="164" fontId="17" fillId="34" borderId="33" xfId="0" applyNumberFormat="1" applyFont="1" applyFill="1" applyBorder="1" applyAlignment="1">
      <alignment wrapText="1"/>
    </xf>
    <xf numFmtId="164" fontId="17" fillId="34" borderId="13" xfId="0" applyNumberFormat="1" applyFont="1" applyFill="1" applyBorder="1" applyAlignment="1">
      <alignment wrapText="1"/>
    </xf>
    <xf numFmtId="164" fontId="18" fillId="34" borderId="13" xfId="0" applyNumberFormat="1" applyFont="1" applyFill="1" applyBorder="1" applyAlignment="1">
      <alignment wrapText="1"/>
    </xf>
    <xf numFmtId="3" fontId="18" fillId="34" borderId="13" xfId="0" applyNumberFormat="1" applyFont="1" applyFill="1" applyBorder="1" applyAlignment="1">
      <alignment wrapText="1"/>
    </xf>
    <xf numFmtId="164" fontId="17" fillId="34" borderId="13" xfId="52" applyNumberFormat="1" applyFont="1" applyFill="1" applyBorder="1" applyAlignment="1">
      <alignment wrapText="1"/>
      <protection/>
    </xf>
    <xf numFmtId="164" fontId="18" fillId="34" borderId="13" xfId="52" applyNumberFormat="1" applyFont="1" applyFill="1" applyBorder="1" applyAlignment="1">
      <alignment wrapText="1"/>
      <protection/>
    </xf>
    <xf numFmtId="3" fontId="18" fillId="34" borderId="13" xfId="52" applyNumberFormat="1" applyFont="1" applyFill="1" applyBorder="1" applyAlignment="1">
      <alignment wrapText="1"/>
      <protection/>
    </xf>
    <xf numFmtId="3" fontId="17" fillId="34" borderId="13" xfId="52" applyNumberFormat="1" applyFont="1" applyFill="1" applyBorder="1" applyAlignment="1">
      <alignment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4" fontId="17" fillId="34" borderId="39" xfId="52" applyNumberFormat="1" applyFont="1" applyFill="1" applyBorder="1" applyAlignment="1">
      <alignment horizontal="center" wrapText="1"/>
      <protection/>
    </xf>
    <xf numFmtId="164" fontId="3" fillId="33" borderId="15" xfId="52" applyNumberFormat="1" applyFont="1" applyFill="1" applyBorder="1" applyAlignment="1">
      <alignment horizontal="center" wrapText="1"/>
      <protection/>
    </xf>
    <xf numFmtId="164" fontId="3" fillId="33" borderId="16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74" fillId="0" borderId="13" xfId="52" applyNumberFormat="1" applyFont="1" applyFill="1" applyBorder="1" applyAlignment="1">
      <alignment horizontal="center" wrapText="1"/>
      <protection/>
    </xf>
    <xf numFmtId="4" fontId="74" fillId="0" borderId="14" xfId="52" applyNumberFormat="1" applyFont="1" applyFill="1" applyBorder="1" applyAlignment="1">
      <alignment horizontal="center" wrapText="1"/>
      <protection/>
    </xf>
    <xf numFmtId="164" fontId="3" fillId="33" borderId="35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wrapText="1"/>
      <protection/>
    </xf>
    <xf numFmtId="0" fontId="17" fillId="34" borderId="50" xfId="52" applyFont="1" applyFill="1" applyBorder="1" applyAlignment="1">
      <alignment horizontal="center" wrapText="1"/>
      <protection/>
    </xf>
    <xf numFmtId="0" fontId="17" fillId="34" borderId="51" xfId="52" applyFont="1" applyFill="1" applyBorder="1" applyAlignment="1">
      <alignment horizontal="center" wrapText="1"/>
      <protection/>
    </xf>
    <xf numFmtId="0" fontId="17" fillId="34" borderId="52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0" fillId="0" borderId="19" xfId="0" applyNumberFormat="1" applyBorder="1" applyAlignment="1">
      <alignment horizontal="center"/>
    </xf>
    <xf numFmtId="4" fontId="74" fillId="0" borderId="17" xfId="52" applyNumberFormat="1" applyFont="1" applyFill="1" applyBorder="1" applyAlignment="1">
      <alignment horizontal="center" wrapText="1"/>
      <protection/>
    </xf>
    <xf numFmtId="4" fontId="74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56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17" fillId="34" borderId="37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7" xfId="52" applyNumberFormat="1" applyFont="1" applyFill="1" applyBorder="1" applyAlignment="1">
      <alignment horizontal="center" wrapText="1"/>
      <protection/>
    </xf>
    <xf numFmtId="164" fontId="3" fillId="33" borderId="47" xfId="52" applyNumberFormat="1" applyFont="1" applyFill="1" applyBorder="1" applyAlignment="1">
      <alignment horizontal="center" wrapText="1"/>
      <protection/>
    </xf>
    <xf numFmtId="4" fontId="74" fillId="0" borderId="47" xfId="52" applyNumberFormat="1" applyFont="1" applyFill="1" applyBorder="1" applyAlignment="1">
      <alignment horizontal="center" wrapText="1"/>
      <protection/>
    </xf>
    <xf numFmtId="4" fontId="74" fillId="0" borderId="48" xfId="52" applyNumberFormat="1" applyFont="1" applyFill="1" applyBorder="1" applyAlignment="1">
      <alignment horizontal="center" wrapText="1"/>
      <protection/>
    </xf>
    <xf numFmtId="164" fontId="17" fillId="34" borderId="58" xfId="52" applyNumberFormat="1" applyFont="1" applyFill="1" applyBorder="1" applyAlignment="1">
      <alignment horizontal="center" vertical="center" wrapText="1"/>
      <protection/>
    </xf>
    <xf numFmtId="164" fontId="17" fillId="34" borderId="59" xfId="52" applyNumberFormat="1" applyFont="1" applyFill="1" applyBorder="1" applyAlignment="1">
      <alignment horizontal="center" vertical="center" wrapText="1"/>
      <protection/>
    </xf>
    <xf numFmtId="4" fontId="17" fillId="34" borderId="58" xfId="52" applyNumberFormat="1" applyFont="1" applyFill="1" applyBorder="1" applyAlignment="1">
      <alignment horizontal="center" vertical="center" wrapText="1"/>
      <protection/>
    </xf>
    <xf numFmtId="4" fontId="17" fillId="34" borderId="59" xfId="52" applyNumberFormat="1" applyFont="1" applyFill="1" applyBorder="1" applyAlignment="1">
      <alignment horizontal="center" vertical="center" wrapText="1"/>
      <protection/>
    </xf>
    <xf numFmtId="4" fontId="17" fillId="34" borderId="60" xfId="52" applyNumberFormat="1" applyFont="1" applyFill="1" applyBorder="1" applyAlignment="1">
      <alignment horizontal="center" wrapText="1"/>
      <protection/>
    </xf>
    <xf numFmtId="4" fontId="17" fillId="34" borderId="61" xfId="52" applyNumberFormat="1" applyFont="1" applyFill="1" applyBorder="1" applyAlignment="1">
      <alignment horizont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8" xfId="52" applyNumberFormat="1" applyFont="1" applyFill="1" applyBorder="1" applyAlignment="1">
      <alignment horizontal="center" vertical="center" wrapText="1"/>
      <protection/>
    </xf>
    <xf numFmtId="164" fontId="3" fillId="33" borderId="57" xfId="52" applyNumberFormat="1" applyFont="1" applyFill="1" applyBorder="1" applyAlignment="1">
      <alignment horizontal="center" vertical="center" wrapText="1"/>
      <protection/>
    </xf>
    <xf numFmtId="164" fontId="3" fillId="33" borderId="47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4" fontId="74" fillId="33" borderId="10" xfId="52" applyNumberFormat="1" applyFont="1" applyFill="1" applyBorder="1" applyAlignment="1">
      <alignment horizontal="center" vertical="center" wrapText="1"/>
      <protection/>
    </xf>
    <xf numFmtId="4" fontId="74" fillId="33" borderId="48" xfId="52" applyNumberFormat="1" applyFont="1" applyFill="1" applyBorder="1" applyAlignment="1">
      <alignment horizontal="center" vertical="center" wrapText="1"/>
      <protection/>
    </xf>
    <xf numFmtId="4" fontId="74" fillId="33" borderId="47" xfId="52" applyNumberFormat="1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vertical="center" wrapText="1"/>
      <protection/>
    </xf>
    <xf numFmtId="0" fontId="17" fillId="34" borderId="50" xfId="52" applyFont="1" applyFill="1" applyBorder="1" applyAlignment="1">
      <alignment horizontal="center" vertical="center" wrapText="1"/>
      <protection/>
    </xf>
    <xf numFmtId="0" fontId="17" fillId="34" borderId="51" xfId="52" applyFont="1" applyFill="1" applyBorder="1" applyAlignment="1">
      <alignment horizontal="center" vertical="center" wrapText="1"/>
      <protection/>
    </xf>
    <xf numFmtId="0" fontId="17" fillId="34" borderId="52" xfId="52" applyFont="1" applyFill="1" applyBorder="1" applyAlignment="1">
      <alignment horizontal="center" vertical="center" wrapText="1"/>
      <protection/>
    </xf>
    <xf numFmtId="0" fontId="3" fillId="0" borderId="62" xfId="52" applyFont="1" applyBorder="1" applyAlignment="1">
      <alignment horizontal="center" vertical="center" wrapText="1"/>
      <protection/>
    </xf>
    <xf numFmtId="0" fontId="3" fillId="0" borderId="63" xfId="52" applyFont="1" applyBorder="1" applyAlignment="1">
      <alignment horizontal="center" vertical="center" wrapText="1"/>
      <protection/>
    </xf>
    <xf numFmtId="4" fontId="74" fillId="33" borderId="56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wrapText="1"/>
      <protection/>
    </xf>
    <xf numFmtId="164" fontId="3" fillId="0" borderId="61" xfId="52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&#1062;&#1042;%202020\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  <sheetName val="12 мес.  (2)"/>
    </sheetNames>
    <sheetDataSet>
      <sheetData sheetId="17">
        <row r="9">
          <cell r="C9">
            <v>28950.501000000007</v>
          </cell>
          <cell r="E9">
            <v>29960.075</v>
          </cell>
          <cell r="H9">
            <v>1860.9649999999997</v>
          </cell>
          <cell r="J9">
            <v>1722.832</v>
          </cell>
        </row>
        <row r="10">
          <cell r="H10">
            <v>296.1720000000001</v>
          </cell>
          <cell r="J10">
            <v>212.40800000000002</v>
          </cell>
        </row>
        <row r="11">
          <cell r="C11">
            <v>182.66799999999998</v>
          </cell>
          <cell r="E11">
            <v>316.755</v>
          </cell>
          <cell r="H11">
            <v>133.52299999999997</v>
          </cell>
          <cell r="J11">
            <v>306.19900000000007</v>
          </cell>
        </row>
        <row r="17">
          <cell r="C17">
            <v>7693.758</v>
          </cell>
          <cell r="E17">
            <v>8606.333</v>
          </cell>
          <cell r="H17">
            <v>6484.886999999999</v>
          </cell>
          <cell r="J17">
            <v>7921.155</v>
          </cell>
        </row>
        <row r="18">
          <cell r="C18">
            <v>0</v>
          </cell>
          <cell r="E18">
            <v>700.717</v>
          </cell>
          <cell r="J18">
            <v>669.525</v>
          </cell>
        </row>
        <row r="20">
          <cell r="C20">
            <v>1692.6299999999997</v>
          </cell>
          <cell r="E20">
            <v>1817.189</v>
          </cell>
          <cell r="H20">
            <v>1426.674</v>
          </cell>
          <cell r="J20">
            <v>1736.333</v>
          </cell>
        </row>
        <row r="21">
          <cell r="C21">
            <v>0</v>
          </cell>
          <cell r="E21">
            <v>167.489</v>
          </cell>
          <cell r="H21">
            <v>0</v>
          </cell>
          <cell r="J21">
            <v>165.40099999999998</v>
          </cell>
        </row>
        <row r="22">
          <cell r="C22">
            <v>1492.363</v>
          </cell>
          <cell r="E22">
            <v>2070.173</v>
          </cell>
          <cell r="H22">
            <v>719.215</v>
          </cell>
          <cell r="J22">
            <v>788.631</v>
          </cell>
        </row>
        <row r="23">
          <cell r="C23">
            <v>24.732000000000006</v>
          </cell>
          <cell r="E23">
            <v>2.144</v>
          </cell>
          <cell r="H23">
            <v>1.7639999999999998</v>
          </cell>
          <cell r="J23">
            <v>0.752</v>
          </cell>
        </row>
        <row r="28">
          <cell r="C28">
            <v>4577.601</v>
          </cell>
          <cell r="E28">
            <v>4086.888</v>
          </cell>
          <cell r="H28">
            <v>1248.9080000000001</v>
          </cell>
          <cell r="J28">
            <v>1086.388</v>
          </cell>
        </row>
        <row r="29">
          <cell r="C29">
            <v>0</v>
          </cell>
          <cell r="E29">
            <v>424.011</v>
          </cell>
          <cell r="H29">
            <v>0</v>
          </cell>
          <cell r="J29">
            <v>113.425</v>
          </cell>
        </row>
        <row r="30">
          <cell r="C30">
            <v>1007.0730000000002</v>
          </cell>
          <cell r="E30">
            <v>885.66</v>
          </cell>
          <cell r="H30">
            <v>274.76</v>
          </cell>
          <cell r="J30">
            <v>235.42899999999997</v>
          </cell>
        </row>
        <row r="31">
          <cell r="C31">
            <v>0</v>
          </cell>
          <cell r="E31">
            <v>105.988</v>
          </cell>
          <cell r="H31">
            <v>0</v>
          </cell>
          <cell r="J31">
            <v>28.375000000000004</v>
          </cell>
        </row>
        <row r="32">
          <cell r="C32">
            <v>326.835</v>
          </cell>
          <cell r="E32">
            <v>1157.262</v>
          </cell>
          <cell r="H32">
            <v>90.963</v>
          </cell>
          <cell r="J32">
            <v>252.68599999999998</v>
          </cell>
        </row>
        <row r="33">
          <cell r="C33">
            <v>6022.493999999999</v>
          </cell>
          <cell r="E33">
            <v>8509.5</v>
          </cell>
          <cell r="H33">
            <v>655.2776195591713</v>
          </cell>
          <cell r="J33">
            <v>752.427</v>
          </cell>
        </row>
        <row r="45">
          <cell r="C45">
            <v>4293.872999999999</v>
          </cell>
          <cell r="E45">
            <v>7113.532999999999</v>
          </cell>
          <cell r="H45">
            <v>184.4266195591713</v>
          </cell>
          <cell r="J45">
            <v>412.78200000000004</v>
          </cell>
        </row>
        <row r="71">
          <cell r="C71">
            <v>1193.5990000000004</v>
          </cell>
          <cell r="E71">
            <v>1796.427</v>
          </cell>
          <cell r="H71">
            <v>303.00300000000004</v>
          </cell>
          <cell r="J71">
            <v>449.10699999999997</v>
          </cell>
        </row>
        <row r="72">
          <cell r="C72">
            <v>0</v>
          </cell>
          <cell r="E72">
            <v>153.718</v>
          </cell>
          <cell r="H72">
            <v>0</v>
          </cell>
          <cell r="J72">
            <v>38.55800000000001</v>
          </cell>
        </row>
        <row r="73">
          <cell r="C73">
            <v>262.59099999999995</v>
          </cell>
          <cell r="E73">
            <v>395.28999999999996</v>
          </cell>
          <cell r="H73">
            <v>66.66299999999998</v>
          </cell>
          <cell r="J73">
            <v>98.822</v>
          </cell>
        </row>
        <row r="74">
          <cell r="C74">
            <v>0</v>
          </cell>
          <cell r="E74">
            <v>37.752</v>
          </cell>
          <cell r="H74">
            <v>0</v>
          </cell>
          <cell r="J74">
            <v>9.474</v>
          </cell>
        </row>
        <row r="75">
          <cell r="C75">
            <v>7.473000000000001</v>
          </cell>
          <cell r="E75">
            <v>7.755000000000001</v>
          </cell>
          <cell r="H75">
            <v>1.9350000000000003</v>
          </cell>
          <cell r="J75">
            <v>1.9389999999999998</v>
          </cell>
        </row>
        <row r="76">
          <cell r="C76">
            <v>235.576</v>
          </cell>
          <cell r="E76">
            <v>272.266</v>
          </cell>
          <cell r="H76">
            <v>59.2024277607625</v>
          </cell>
          <cell r="J76">
            <v>67.075</v>
          </cell>
        </row>
        <row r="102">
          <cell r="C102">
            <v>977.274</v>
          </cell>
          <cell r="E102">
            <v>1207.879</v>
          </cell>
          <cell r="H102">
            <v>248.085</v>
          </cell>
          <cell r="J102">
            <v>301.9699999999999</v>
          </cell>
        </row>
        <row r="103">
          <cell r="C103">
            <v>0</v>
          </cell>
          <cell r="E103">
            <v>193.592</v>
          </cell>
          <cell r="H103">
            <v>0</v>
          </cell>
          <cell r="J103">
            <v>48.783</v>
          </cell>
        </row>
        <row r="104">
          <cell r="C104">
            <v>215.00100000000003</v>
          </cell>
          <cell r="E104">
            <v>258.21500000000003</v>
          </cell>
          <cell r="H104">
            <v>54.576</v>
          </cell>
          <cell r="J104">
            <v>64.554</v>
          </cell>
        </row>
        <row r="105">
          <cell r="C105">
            <v>0</v>
          </cell>
          <cell r="E105">
            <v>50.398</v>
          </cell>
          <cell r="H105">
            <v>0</v>
          </cell>
          <cell r="J105">
            <v>11.267999999999999</v>
          </cell>
        </row>
        <row r="106">
          <cell r="C106">
            <v>16.674999999999997</v>
          </cell>
          <cell r="E106">
            <v>4.266000000000001</v>
          </cell>
          <cell r="H106">
            <v>4.32</v>
          </cell>
          <cell r="J106">
            <v>1.0659999999999998</v>
          </cell>
        </row>
        <row r="107">
          <cell r="C107">
            <v>49.529999999999994</v>
          </cell>
          <cell r="E107">
            <v>145.915</v>
          </cell>
          <cell r="H107">
            <v>41.708</v>
          </cell>
          <cell r="J107">
            <v>83.72400000000002</v>
          </cell>
        </row>
        <row r="131">
          <cell r="C131">
            <v>3659.4090000000006</v>
          </cell>
          <cell r="D131">
            <v>2372.857</v>
          </cell>
          <cell r="H131">
            <v>2303.055</v>
          </cell>
          <cell r="J131">
            <v>1257.73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view="pageBreakPreview" zoomScale="61" zoomScaleSheetLayoutView="61" workbookViewId="0" topLeftCell="A46">
      <selection activeCell="E53" sqref="E53:F53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9.00390625" style="28" customWidth="1"/>
    <col min="10" max="10" width="14.00390625" style="28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29.25" customHeight="1">
      <c r="A2" s="196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09"/>
    </row>
    <row r="3" spans="1:11" s="7" customFormat="1" ht="33.75" customHeight="1">
      <c r="A3" s="180" t="s">
        <v>75</v>
      </c>
      <c r="B3" s="180"/>
      <c r="C3" s="180"/>
      <c r="D3" s="180"/>
      <c r="E3" s="180"/>
      <c r="F3" s="180"/>
      <c r="G3" s="180"/>
      <c r="H3" s="180"/>
      <c r="I3" s="180"/>
      <c r="J3" s="180"/>
      <c r="K3" s="110"/>
    </row>
    <row r="4" spans="1:12" s="27" customFormat="1" ht="33" customHeight="1">
      <c r="A4" s="209" t="s">
        <v>91</v>
      </c>
      <c r="B4" s="209"/>
      <c r="C4" s="209"/>
      <c r="D4" s="209"/>
      <c r="E4" s="209"/>
      <c r="F4" s="209"/>
      <c r="G4" s="209"/>
      <c r="H4" s="209"/>
      <c r="I4" s="209"/>
      <c r="J4" s="209"/>
      <c r="K4" s="111"/>
      <c r="L4" s="21"/>
    </row>
    <row r="5" spans="1:13" s="8" customFormat="1" ht="23.25" customHeight="1">
      <c r="A5" s="181" t="s">
        <v>89</v>
      </c>
      <c r="B5" s="181"/>
      <c r="C5" s="181"/>
      <c r="D5" s="181"/>
      <c r="E5" s="181"/>
      <c r="F5" s="181"/>
      <c r="G5" s="181"/>
      <c r="H5" s="181"/>
      <c r="I5" s="181"/>
      <c r="J5" s="181"/>
      <c r="K5" s="112"/>
      <c r="L5" s="21"/>
      <c r="M5" s="21"/>
    </row>
    <row r="6" spans="1:13" s="8" customFormat="1" ht="33.75" customHeight="1">
      <c r="A6" s="181" t="s">
        <v>97</v>
      </c>
      <c r="B6" s="181"/>
      <c r="C6" s="181"/>
      <c r="D6" s="181"/>
      <c r="E6" s="181"/>
      <c r="F6" s="181"/>
      <c r="G6" s="181"/>
      <c r="H6" s="181"/>
      <c r="I6" s="181"/>
      <c r="J6" s="181"/>
      <c r="K6" s="112"/>
      <c r="L6" s="21"/>
      <c r="M6" s="21"/>
    </row>
    <row r="7" spans="1:12" s="6" customFormat="1" ht="23.25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87</v>
      </c>
      <c r="K7" s="109"/>
      <c r="L7" s="21"/>
    </row>
    <row r="8" spans="1:11" s="9" customFormat="1" ht="26.25" customHeight="1">
      <c r="A8" s="182" t="s">
        <v>0</v>
      </c>
      <c r="B8" s="184" t="s">
        <v>1</v>
      </c>
      <c r="C8" s="201" t="s">
        <v>86</v>
      </c>
      <c r="D8" s="202"/>
      <c r="E8" s="213" t="s">
        <v>98</v>
      </c>
      <c r="F8" s="214"/>
      <c r="G8" s="214"/>
      <c r="H8" s="214"/>
      <c r="I8" s="214"/>
      <c r="J8" s="215"/>
      <c r="K8" s="113"/>
    </row>
    <row r="9" spans="1:11" s="9" customFormat="1" ht="39" customHeight="1">
      <c r="A9" s="183"/>
      <c r="B9" s="185"/>
      <c r="C9" s="203"/>
      <c r="D9" s="204"/>
      <c r="E9" s="197" t="s">
        <v>94</v>
      </c>
      <c r="F9" s="198"/>
      <c r="G9" s="199" t="s">
        <v>78</v>
      </c>
      <c r="H9" s="200"/>
      <c r="I9" s="216" t="s">
        <v>80</v>
      </c>
      <c r="J9" s="217"/>
      <c r="K9" s="113"/>
    </row>
    <row r="10" spans="1:11" s="9" customFormat="1" ht="24" customHeight="1">
      <c r="A10" s="183"/>
      <c r="B10" s="185"/>
      <c r="C10" s="122" t="s">
        <v>76</v>
      </c>
      <c r="D10" s="123" t="s">
        <v>93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124">
        <v>3</v>
      </c>
      <c r="D11" s="125">
        <v>4</v>
      </c>
      <c r="E11" s="38">
        <v>5</v>
      </c>
      <c r="F11" s="39">
        <v>6</v>
      </c>
      <c r="G11" s="154">
        <v>7</v>
      </c>
      <c r="H11" s="39">
        <v>8</v>
      </c>
      <c r="I11" s="41">
        <v>9</v>
      </c>
      <c r="J11" s="43">
        <v>10</v>
      </c>
      <c r="K11" s="114"/>
    </row>
    <row r="12" spans="1:12" s="11" customFormat="1" ht="31.5" customHeight="1">
      <c r="A12" s="25">
        <v>1</v>
      </c>
      <c r="B12" s="45" t="s">
        <v>57</v>
      </c>
      <c r="C12" s="126">
        <f aca="true" t="shared" si="0" ref="C12:J12">C13+C18+C19+C24</f>
        <v>69294.18059999999</v>
      </c>
      <c r="D12" s="127">
        <f t="shared" si="0"/>
        <v>14.201926254455127</v>
      </c>
      <c r="E12" s="80">
        <f t="shared" si="0"/>
        <v>51970.655000000006</v>
      </c>
      <c r="F12" s="64">
        <f t="shared" si="0"/>
        <v>14.201925775446254</v>
      </c>
      <c r="G12" s="155">
        <f>G13+G18+G19+G24</f>
        <v>58810.184</v>
      </c>
      <c r="H12" s="64">
        <f t="shared" si="0"/>
        <v>24.78454622423517</v>
      </c>
      <c r="I12" s="63">
        <f>I13+I18+I19+I24</f>
        <v>6839.528999999995</v>
      </c>
      <c r="J12" s="65">
        <f t="shared" si="0"/>
        <v>10.58262044878892</v>
      </c>
      <c r="K12" s="115">
        <f>G12-E12</f>
        <v>6839.528999999995</v>
      </c>
      <c r="L12" s="151">
        <f>H12-F12</f>
        <v>10.582620448788917</v>
      </c>
    </row>
    <row r="13" spans="1:11" s="11" customFormat="1" ht="31.5" customHeight="1">
      <c r="A13" s="16" t="s">
        <v>2</v>
      </c>
      <c r="B13" s="46" t="s">
        <v>58</v>
      </c>
      <c r="C13" s="128">
        <f aca="true" t="shared" si="1" ref="C13:J13">C14+C15+C16+C17</f>
        <v>38844.217000000004</v>
      </c>
      <c r="D13" s="129">
        <f t="shared" si="1"/>
        <v>7.961169328641318</v>
      </c>
      <c r="E13" s="81">
        <f t="shared" si="1"/>
        <v>29133.16900000001</v>
      </c>
      <c r="F13" s="69">
        <f t="shared" si="1"/>
        <v>7.961167773266121</v>
      </c>
      <c r="G13" s="156">
        <f>G14+G15+G16+G17</f>
        <v>30276.83</v>
      </c>
      <c r="H13" s="69">
        <f t="shared" si="1"/>
        <v>12.759652183001336</v>
      </c>
      <c r="I13" s="68">
        <f t="shared" si="1"/>
        <v>1143.6609999999932</v>
      </c>
      <c r="J13" s="70">
        <f t="shared" si="1"/>
        <v>4.798484409735214</v>
      </c>
      <c r="K13" s="116"/>
    </row>
    <row r="14" spans="1:11" s="11" customFormat="1" ht="31.5" customHeight="1">
      <c r="A14" s="17" t="s">
        <v>3</v>
      </c>
      <c r="B14" s="47" t="s">
        <v>4</v>
      </c>
      <c r="C14" s="130">
        <v>38600.667</v>
      </c>
      <c r="D14" s="131">
        <f>C14/$C$53</f>
        <v>7.911253461113582</v>
      </c>
      <c r="E14" s="82">
        <f>'[1]9 мес. '!C9</f>
        <v>28950.501000000007</v>
      </c>
      <c r="F14" s="72">
        <f>E14/$E$53</f>
        <v>7.911250423224079</v>
      </c>
      <c r="G14" s="157">
        <f>'[1]9 мес. '!E9</f>
        <v>29960.075</v>
      </c>
      <c r="H14" s="72">
        <f>G14/$G$53</f>
        <v>12.626161205668947</v>
      </c>
      <c r="I14" s="73">
        <f>G14-E14</f>
        <v>1009.5739999999932</v>
      </c>
      <c r="J14" s="74">
        <f>H14-F14</f>
        <v>4.714910782444868</v>
      </c>
      <c r="K14" s="116"/>
    </row>
    <row r="15" spans="1:11" s="11" customFormat="1" ht="71.25" customHeight="1">
      <c r="A15" s="17" t="s">
        <v>5</v>
      </c>
      <c r="B15" s="48" t="s">
        <v>72</v>
      </c>
      <c r="C15" s="132">
        <v>0</v>
      </c>
      <c r="D15" s="133">
        <f>C15/$C$53</f>
        <v>0</v>
      </c>
      <c r="E15" s="100">
        <v>0</v>
      </c>
      <c r="F15" s="101">
        <f>E15/$E$53</f>
        <v>0</v>
      </c>
      <c r="G15" s="158">
        <v>0</v>
      </c>
      <c r="H15" s="101">
        <f>G15/$G$53</f>
        <v>0</v>
      </c>
      <c r="I15" s="102">
        <f>G15-E15</f>
        <v>0</v>
      </c>
      <c r="J15" s="103">
        <f>H15-F15</f>
        <v>0</v>
      </c>
      <c r="K15" s="116"/>
    </row>
    <row r="16" spans="1:11" s="11" customFormat="1" ht="31.5" customHeight="1">
      <c r="A16" s="17" t="s">
        <v>6</v>
      </c>
      <c r="B16" s="47" t="s">
        <v>7</v>
      </c>
      <c r="C16" s="130">
        <v>243.55</v>
      </c>
      <c r="D16" s="131">
        <f>C16/$C$53</f>
        <v>0.049915867527735025</v>
      </c>
      <c r="E16" s="82">
        <f>'[1]9 мес. '!C11</f>
        <v>182.66799999999998</v>
      </c>
      <c r="F16" s="72">
        <f>E16/$E$53</f>
        <v>0.04991735004204229</v>
      </c>
      <c r="G16" s="157">
        <f>'[1]9 мес. '!E11</f>
        <v>316.755</v>
      </c>
      <c r="H16" s="72">
        <f>G16/$G$53</f>
        <v>0.13349097733238877</v>
      </c>
      <c r="I16" s="73">
        <f>G16-E16</f>
        <v>134.08700000000002</v>
      </c>
      <c r="J16" s="74">
        <f aca="true" t="shared" si="2" ref="J16:J42">H16-F16</f>
        <v>0.08357362729034648</v>
      </c>
      <c r="K16" s="116"/>
    </row>
    <row r="17" spans="1:11" s="12" customFormat="1" ht="54" customHeight="1">
      <c r="A17" s="17" t="s">
        <v>8</v>
      </c>
      <c r="B17" s="47" t="s">
        <v>9</v>
      </c>
      <c r="C17" s="132">
        <v>0</v>
      </c>
      <c r="D17" s="133">
        <f>C17/$C$53</f>
        <v>0</v>
      </c>
      <c r="E17" s="105">
        <v>0</v>
      </c>
      <c r="F17" s="90">
        <f>E17/$E$53</f>
        <v>0</v>
      </c>
      <c r="G17" s="159">
        <v>0</v>
      </c>
      <c r="H17" s="90">
        <f>G17/$G$53</f>
        <v>0</v>
      </c>
      <c r="I17" s="89">
        <f>G17-E17</f>
        <v>0</v>
      </c>
      <c r="J17" s="91">
        <f t="shared" si="2"/>
        <v>0</v>
      </c>
      <c r="K17" s="115"/>
    </row>
    <row r="18" spans="1:12" s="11" customFormat="1" ht="31.5" customHeight="1">
      <c r="A18" s="16" t="s">
        <v>10</v>
      </c>
      <c r="B18" s="46" t="s">
        <v>11</v>
      </c>
      <c r="C18" s="128">
        <v>10258.34</v>
      </c>
      <c r="D18" s="129">
        <f>C18/$C$53</f>
        <v>2.102459209585158</v>
      </c>
      <c r="E18" s="81">
        <f>'[1]9 мес. '!C17</f>
        <v>7693.758</v>
      </c>
      <c r="F18" s="69">
        <f>E18/$E$53</f>
        <v>2.102459167586897</v>
      </c>
      <c r="G18" s="156">
        <f>'[1]9 мес. '!E17</f>
        <v>8606.333</v>
      </c>
      <c r="H18" s="69">
        <f>G18/$G$53</f>
        <v>3.6269918499092024</v>
      </c>
      <c r="I18" s="75">
        <f>G18-E18</f>
        <v>912.5750000000007</v>
      </c>
      <c r="J18" s="70">
        <f t="shared" si="2"/>
        <v>1.5245326823223055</v>
      </c>
      <c r="K18" s="115">
        <f>G18-E18</f>
        <v>912.5750000000007</v>
      </c>
      <c r="L18" s="151">
        <f>H18-F18</f>
        <v>1.5245326823223055</v>
      </c>
    </row>
    <row r="19" spans="1:12" s="11" customFormat="1" ht="31.5" customHeight="1">
      <c r="A19" s="16" t="s">
        <v>12</v>
      </c>
      <c r="B19" s="46" t="s">
        <v>59</v>
      </c>
      <c r="C19" s="128">
        <f aca="true" t="shared" si="3" ref="C19:J19">C20+C21+C22+C23</f>
        <v>4279.628000000001</v>
      </c>
      <c r="D19" s="129">
        <f t="shared" si="3"/>
        <v>0.8771149427878693</v>
      </c>
      <c r="E19" s="81">
        <f t="shared" si="3"/>
        <v>3209.7249999999995</v>
      </c>
      <c r="F19" s="69">
        <f t="shared" si="3"/>
        <v>0.8771156763291557</v>
      </c>
      <c r="G19" s="156">
        <f>G20+G21+G22+G23</f>
        <v>4757.712</v>
      </c>
      <c r="H19" s="69">
        <f t="shared" si="3"/>
        <v>2.0050563518998405</v>
      </c>
      <c r="I19" s="68">
        <f t="shared" si="3"/>
        <v>1547.987</v>
      </c>
      <c r="J19" s="70">
        <f t="shared" si="3"/>
        <v>1.127940675570685</v>
      </c>
      <c r="K19" s="115">
        <f>G19-E19</f>
        <v>1547.987000000001</v>
      </c>
      <c r="L19" s="151">
        <f>H19-F19</f>
        <v>1.127940675570685</v>
      </c>
    </row>
    <row r="20" spans="1:11" s="11" customFormat="1" ht="50.25" customHeight="1">
      <c r="A20" s="17" t="s">
        <v>13</v>
      </c>
      <c r="B20" s="47" t="s">
        <v>74</v>
      </c>
      <c r="C20" s="130">
        <v>2256.835</v>
      </c>
      <c r="D20" s="131">
        <f aca="true" t="shared" si="4" ref="D20:D29">C20/$C$53</f>
        <v>0.4625410670989771</v>
      </c>
      <c r="E20" s="82">
        <f>'[1]9 мес. '!C20</f>
        <v>1692.6299999999997</v>
      </c>
      <c r="F20" s="72">
        <f>E20/$E$53</f>
        <v>0.4625419022579874</v>
      </c>
      <c r="G20" s="157">
        <f>'[1]9 мес. '!E20</f>
        <v>1817.189</v>
      </c>
      <c r="H20" s="72">
        <f aca="true" t="shared" si="5" ref="H20:H42">G20/$G$53</f>
        <v>0.7658232249141015</v>
      </c>
      <c r="I20" s="73">
        <f>G20-E20</f>
        <v>124.55900000000042</v>
      </c>
      <c r="J20" s="74">
        <f t="shared" si="2"/>
        <v>0.30328132265611407</v>
      </c>
      <c r="K20" s="117"/>
    </row>
    <row r="21" spans="1:11" s="11" customFormat="1" ht="31.5" customHeight="1">
      <c r="A21" s="17" t="s">
        <v>14</v>
      </c>
      <c r="B21" s="47" t="s">
        <v>15</v>
      </c>
      <c r="C21" s="130">
        <v>1989.818</v>
      </c>
      <c r="D21" s="131">
        <f t="shared" si="4"/>
        <v>0.4078156094941599</v>
      </c>
      <c r="E21" s="82">
        <f>'[1]9 мес. '!C22</f>
        <v>1492.363</v>
      </c>
      <c r="F21" s="72">
        <f>E21/$E$53</f>
        <v>0.40781530569553714</v>
      </c>
      <c r="G21" s="157">
        <f>'[1]9 мес. '!E22</f>
        <v>2070.173</v>
      </c>
      <c r="H21" s="72">
        <f t="shared" si="5"/>
        <v>0.8724390049632151</v>
      </c>
      <c r="I21" s="73">
        <f aca="true" t="shared" si="6" ref="I21:J50">G21-E21</f>
        <v>577.8099999999997</v>
      </c>
      <c r="J21" s="74">
        <f t="shared" si="2"/>
        <v>0.464623699267678</v>
      </c>
      <c r="K21" s="116"/>
    </row>
    <row r="22" spans="1:11" s="13" customFormat="1" ht="31.5" customHeight="1">
      <c r="A22" s="18" t="s">
        <v>55</v>
      </c>
      <c r="B22" s="49" t="s">
        <v>56</v>
      </c>
      <c r="C22" s="134">
        <v>0</v>
      </c>
      <c r="D22" s="135">
        <f t="shared" si="4"/>
        <v>0</v>
      </c>
      <c r="E22" s="104">
        <v>0</v>
      </c>
      <c r="F22" s="86">
        <f>E22/$E$53</f>
        <v>0</v>
      </c>
      <c r="G22" s="160">
        <v>0</v>
      </c>
      <c r="H22" s="86">
        <f t="shared" si="5"/>
        <v>0</v>
      </c>
      <c r="I22" s="85">
        <f t="shared" si="6"/>
        <v>0</v>
      </c>
      <c r="J22" s="87">
        <f t="shared" si="2"/>
        <v>0</v>
      </c>
      <c r="K22" s="115"/>
    </row>
    <row r="23" spans="1:11" s="11" customFormat="1" ht="31.5" customHeight="1">
      <c r="A23" s="17" t="s">
        <v>16</v>
      </c>
      <c r="B23" s="47" t="s">
        <v>17</v>
      </c>
      <c r="C23" s="130">
        <v>32.975</v>
      </c>
      <c r="D23" s="131">
        <f t="shared" si="4"/>
        <v>0.006758266194732345</v>
      </c>
      <c r="E23" s="82">
        <f>'[1]9 мес. '!C23+'[1]9 мес. '!C18+'[1]9 мес. '!C21</f>
        <v>24.732000000000006</v>
      </c>
      <c r="F23" s="72">
        <f>E23/$E$53</f>
        <v>0.006758468375631148</v>
      </c>
      <c r="G23" s="157">
        <f>'[1]9 мес. '!E23+'[1]9 мес. '!E18+'[1]9 мес. '!E21</f>
        <v>870.35</v>
      </c>
      <c r="H23" s="72">
        <f t="shared" si="5"/>
        <v>0.3667941220225239</v>
      </c>
      <c r="I23" s="73">
        <f t="shared" si="6"/>
        <v>845.618</v>
      </c>
      <c r="J23" s="74">
        <f t="shared" si="2"/>
        <v>0.3600356536468928</v>
      </c>
      <c r="K23" s="116"/>
    </row>
    <row r="24" spans="1:12" s="11" customFormat="1" ht="31.5" customHeight="1">
      <c r="A24" s="16" t="s">
        <v>18</v>
      </c>
      <c r="B24" s="46" t="s">
        <v>60</v>
      </c>
      <c r="C24" s="136">
        <f aca="true" t="shared" si="7" ref="C24:J24">SUM(C25:C29)</f>
        <v>15911.995600000002</v>
      </c>
      <c r="D24" s="137">
        <f t="shared" si="7"/>
        <v>3.2611827734407823</v>
      </c>
      <c r="E24" s="83">
        <f t="shared" si="7"/>
        <v>11934.002999999997</v>
      </c>
      <c r="F24" s="78">
        <f t="shared" si="7"/>
        <v>3.2611831582640796</v>
      </c>
      <c r="G24" s="161">
        <f>SUM(G25:G29)</f>
        <v>15169.309</v>
      </c>
      <c r="H24" s="78">
        <f t="shared" si="7"/>
        <v>6.392845839424794</v>
      </c>
      <c r="I24" s="76">
        <f t="shared" si="7"/>
        <v>3235.3060000000014</v>
      </c>
      <c r="J24" s="79">
        <f t="shared" si="7"/>
        <v>3.1316626811607153</v>
      </c>
      <c r="K24" s="115">
        <f>G24-E24</f>
        <v>3235.3060000000023</v>
      </c>
      <c r="L24" s="151">
        <f>H24-F24</f>
        <v>3.1316626811607144</v>
      </c>
    </row>
    <row r="25" spans="1:11" s="11" customFormat="1" ht="31.5" customHeight="1">
      <c r="A25" s="17" t="s">
        <v>19</v>
      </c>
      <c r="B25" s="47" t="s">
        <v>20</v>
      </c>
      <c r="C25" s="138">
        <v>6103.469</v>
      </c>
      <c r="D25" s="131">
        <f t="shared" si="4"/>
        <v>1.2509133650734443</v>
      </c>
      <c r="E25" s="84">
        <f>'[1]9 мес. '!C28</f>
        <v>4577.601</v>
      </c>
      <c r="F25" s="72">
        <f>E25/$E$53</f>
        <v>1.2509126473701078</v>
      </c>
      <c r="G25" s="162">
        <f>'[1]9 мес. '!E28</f>
        <v>4086.888</v>
      </c>
      <c r="H25" s="72">
        <f t="shared" si="5"/>
        <v>1.7223490501113214</v>
      </c>
      <c r="I25" s="73">
        <f t="shared" si="6"/>
        <v>-490.71299999999974</v>
      </c>
      <c r="J25" s="74">
        <f t="shared" si="2"/>
        <v>0.4714364027412137</v>
      </c>
      <c r="K25" s="115"/>
    </row>
    <row r="26" spans="1:11" s="11" customFormat="1" ht="50.25" customHeight="1">
      <c r="A26" s="17" t="s">
        <v>21</v>
      </c>
      <c r="B26" s="47" t="s">
        <v>74</v>
      </c>
      <c r="C26" s="138">
        <v>1342.763</v>
      </c>
      <c r="D26" s="131">
        <f t="shared" si="4"/>
        <v>0.2752009034249397</v>
      </c>
      <c r="E26" s="84">
        <f>'[1]9 мес. '!C30</f>
        <v>1007.0730000000002</v>
      </c>
      <c r="F26" s="72">
        <f>E26/$E$53</f>
        <v>0.27520099557059624</v>
      </c>
      <c r="G26" s="162">
        <f>'[1]9 мес. '!E30</f>
        <v>885.66</v>
      </c>
      <c r="H26" s="72">
        <f t="shared" si="5"/>
        <v>0.37324625967767966</v>
      </c>
      <c r="I26" s="73">
        <f t="shared" si="6"/>
        <v>-121.41300000000024</v>
      </c>
      <c r="J26" s="74">
        <f t="shared" si="2"/>
        <v>0.09804526410708342</v>
      </c>
      <c r="K26" s="116"/>
    </row>
    <row r="27" spans="1:11" s="11" customFormat="1" ht="31.5" customHeight="1">
      <c r="A27" s="17" t="s">
        <v>22</v>
      </c>
      <c r="B27" s="47" t="s">
        <v>15</v>
      </c>
      <c r="C27" s="138">
        <v>435.782</v>
      </c>
      <c r="D27" s="131">
        <f t="shared" si="4"/>
        <v>0.08931404879068537</v>
      </c>
      <c r="E27" s="84">
        <f>'[1]9 мес. '!C32</f>
        <v>326.835</v>
      </c>
      <c r="F27" s="72">
        <f>E27/$E$53</f>
        <v>0.08931360227840067</v>
      </c>
      <c r="G27" s="162">
        <f>'[1]9 мес. '!E32</f>
        <v>1157.262</v>
      </c>
      <c r="H27" s="72">
        <f t="shared" si="5"/>
        <v>0.4877082774056759</v>
      </c>
      <c r="I27" s="73">
        <f t="shared" si="6"/>
        <v>830.4269999999999</v>
      </c>
      <c r="J27" s="74">
        <f t="shared" si="2"/>
        <v>0.3983946751272752</v>
      </c>
      <c r="K27" s="116"/>
    </row>
    <row r="28" spans="1:11" s="11" customFormat="1" ht="54.75" customHeight="1">
      <c r="A28" s="17" t="s">
        <v>23</v>
      </c>
      <c r="B28" s="50" t="s">
        <v>73</v>
      </c>
      <c r="C28" s="138">
        <v>5725.1592</v>
      </c>
      <c r="D28" s="131">
        <f t="shared" si="4"/>
        <v>1.1733783132925206</v>
      </c>
      <c r="E28" s="84">
        <f>'[1]9 мес. '!C45</f>
        <v>4293.872999999999</v>
      </c>
      <c r="F28" s="72">
        <f>E28/$E$53</f>
        <v>1.1733788160875152</v>
      </c>
      <c r="G28" s="162">
        <f>'[1]9 мес. '!E45</f>
        <v>7113.532999999999</v>
      </c>
      <c r="H28" s="72">
        <f t="shared" si="5"/>
        <v>2.9978768210642275</v>
      </c>
      <c r="I28" s="73">
        <f t="shared" si="6"/>
        <v>2819.6600000000008</v>
      </c>
      <c r="J28" s="74">
        <f t="shared" si="2"/>
        <v>1.8244980049767123</v>
      </c>
      <c r="K28" s="115"/>
    </row>
    <row r="29" spans="1:11" s="11" customFormat="1" ht="31.5" customHeight="1">
      <c r="A29" s="17" t="s">
        <v>69</v>
      </c>
      <c r="B29" s="47" t="s">
        <v>24</v>
      </c>
      <c r="C29" s="138">
        <v>2304.8224</v>
      </c>
      <c r="D29" s="131">
        <f t="shared" si="4"/>
        <v>0.4723761428591924</v>
      </c>
      <c r="E29" s="84">
        <f>'[1]9 мес. '!C33-E28+'[1]9 мес. '!C29+'[1]9 мес. '!C31</f>
        <v>1728.621</v>
      </c>
      <c r="F29" s="72">
        <f>E29/$E$53</f>
        <v>0.4723770969574595</v>
      </c>
      <c r="G29" s="162">
        <f>'[1]9 мес. '!E33-G28+'[1]9 мес. '!E29+'[1]9 мес. '!E31</f>
        <v>1925.9660000000006</v>
      </c>
      <c r="H29" s="72">
        <f t="shared" si="5"/>
        <v>0.8116654311658902</v>
      </c>
      <c r="I29" s="73">
        <f t="shared" si="6"/>
        <v>197.34500000000048</v>
      </c>
      <c r="J29" s="74">
        <f t="shared" si="2"/>
        <v>0.3392883342084307</v>
      </c>
      <c r="K29" s="116"/>
    </row>
    <row r="30" spans="1:12" s="11" customFormat="1" ht="31.5" customHeight="1">
      <c r="A30" s="16" t="s">
        <v>25</v>
      </c>
      <c r="B30" s="46" t="s">
        <v>61</v>
      </c>
      <c r="C30" s="136">
        <f aca="true" t="shared" si="8" ref="C30:J30">SUM(C31:C35)</f>
        <v>2265.651</v>
      </c>
      <c r="D30" s="137">
        <f t="shared" si="8"/>
        <v>0.4643479169783633</v>
      </c>
      <c r="E30" s="83">
        <f t="shared" si="8"/>
        <v>1699.2390000000003</v>
      </c>
      <c r="F30" s="78">
        <f t="shared" si="8"/>
        <v>0.4643479315922326</v>
      </c>
      <c r="G30" s="161">
        <f>SUM(G31:G35)</f>
        <v>2663.2079999999996</v>
      </c>
      <c r="H30" s="78">
        <f t="shared" si="8"/>
        <v>1.1223634631164037</v>
      </c>
      <c r="I30" s="76">
        <f t="shared" si="8"/>
        <v>963.9689999999997</v>
      </c>
      <c r="J30" s="79">
        <f t="shared" si="8"/>
        <v>0.658015531524171</v>
      </c>
      <c r="K30" s="115">
        <f>G30-E30</f>
        <v>963.9689999999994</v>
      </c>
      <c r="L30" s="151">
        <f>H30-F30</f>
        <v>0.6580155315241711</v>
      </c>
    </row>
    <row r="31" spans="1:11" s="11" customFormat="1" ht="31.5" customHeight="1">
      <c r="A31" s="17" t="s">
        <v>26</v>
      </c>
      <c r="B31" s="47" t="s">
        <v>20</v>
      </c>
      <c r="C31" s="138">
        <v>1591.465</v>
      </c>
      <c r="D31" s="131">
        <f>C31/$C$53</f>
        <v>0.3261726795936227</v>
      </c>
      <c r="E31" s="84">
        <f>'[1]9 мес. '!C71</f>
        <v>1193.5990000000004</v>
      </c>
      <c r="F31" s="72">
        <f>E31/$E$53</f>
        <v>0.3261726142117485</v>
      </c>
      <c r="G31" s="162">
        <f>'[1]9 мес. '!E71</f>
        <v>1796.427</v>
      </c>
      <c r="H31" s="72">
        <f>G31/$G$53</f>
        <v>0.7570734351037589</v>
      </c>
      <c r="I31" s="73">
        <f t="shared" si="6"/>
        <v>602.8279999999995</v>
      </c>
      <c r="J31" s="74">
        <f>H31-F31</f>
        <v>0.4309008208920104</v>
      </c>
      <c r="K31" s="116"/>
    </row>
    <row r="32" spans="1:11" s="11" customFormat="1" ht="45" customHeight="1">
      <c r="A32" s="17" t="s">
        <v>27</v>
      </c>
      <c r="B32" s="47" t="s">
        <v>74</v>
      </c>
      <c r="C32" s="138">
        <v>350.122</v>
      </c>
      <c r="D32" s="131">
        <f>C32/$C$53</f>
        <v>0.07175792802523359</v>
      </c>
      <c r="E32" s="84">
        <f>'[1]9 мес. '!C73</f>
        <v>262.59099999999995</v>
      </c>
      <c r="F32" s="72">
        <f>E32/$E$53</f>
        <v>0.07175776197741218</v>
      </c>
      <c r="G32" s="162">
        <f>'[1]9 мес. '!E73</f>
        <v>395.28999999999996</v>
      </c>
      <c r="H32" s="72">
        <f t="shared" si="5"/>
        <v>0.16658820990898313</v>
      </c>
      <c r="I32" s="73">
        <f t="shared" si="6"/>
        <v>132.699</v>
      </c>
      <c r="J32" s="74">
        <f t="shared" si="2"/>
        <v>0.09483044793157094</v>
      </c>
      <c r="K32" s="116"/>
    </row>
    <row r="33" spans="1:11" s="11" customFormat="1" ht="31.5" customHeight="1">
      <c r="A33" s="17" t="s">
        <v>28</v>
      </c>
      <c r="B33" s="47" t="s">
        <v>15</v>
      </c>
      <c r="C33" s="138">
        <v>9.964</v>
      </c>
      <c r="D33" s="131">
        <f>C33/$C$53</f>
        <v>0.0020421338700322388</v>
      </c>
      <c r="E33" s="84">
        <f>'[1]9 мес. '!C75</f>
        <v>7.473000000000001</v>
      </c>
      <c r="F33" s="72">
        <f>E33/$E$53</f>
        <v>0.002042133032956961</v>
      </c>
      <c r="G33" s="162">
        <f>'[1]9 мес. '!E75</f>
        <v>7.755000000000001</v>
      </c>
      <c r="H33" s="72">
        <f t="shared" si="5"/>
        <v>0.0032682121172915185</v>
      </c>
      <c r="I33" s="73">
        <f t="shared" si="6"/>
        <v>0.28200000000000003</v>
      </c>
      <c r="J33" s="74">
        <f t="shared" si="2"/>
        <v>0.0012260790843345573</v>
      </c>
      <c r="K33" s="116"/>
    </row>
    <row r="34" spans="1:11" s="11" customFormat="1" ht="54.75" customHeight="1">
      <c r="A34" s="17" t="s">
        <v>29</v>
      </c>
      <c r="B34" s="50" t="s">
        <v>73</v>
      </c>
      <c r="C34" s="139">
        <v>0</v>
      </c>
      <c r="D34" s="133">
        <f>C34/$C$53</f>
        <v>0</v>
      </c>
      <c r="E34" s="106">
        <v>0</v>
      </c>
      <c r="F34" s="90">
        <f>E34/$E$53</f>
        <v>0</v>
      </c>
      <c r="G34" s="163">
        <v>0</v>
      </c>
      <c r="H34" s="90">
        <f t="shared" si="5"/>
        <v>0</v>
      </c>
      <c r="I34" s="89">
        <f t="shared" si="6"/>
        <v>0</v>
      </c>
      <c r="J34" s="91">
        <f t="shared" si="2"/>
        <v>0</v>
      </c>
      <c r="K34" s="116"/>
    </row>
    <row r="35" spans="1:11" s="11" customFormat="1" ht="31.5" customHeight="1">
      <c r="A35" s="17" t="s">
        <v>70</v>
      </c>
      <c r="B35" s="47" t="s">
        <v>24</v>
      </c>
      <c r="C35" s="138">
        <v>314.1</v>
      </c>
      <c r="D35" s="131">
        <f>C35/$C$53</f>
        <v>0.06437517548947473</v>
      </c>
      <c r="E35" s="84">
        <f>'[1]9 мес. '!C76-E34+'[1]9 мес. '!C72+'[1]9 мес. '!C74</f>
        <v>235.576</v>
      </c>
      <c r="F35" s="72">
        <f>E35/$E$53</f>
        <v>0.06437542237011494</v>
      </c>
      <c r="G35" s="162">
        <f>'[1]9 мес. '!E76-G34+'[1]9 мес. '!E72+'[1]9 мес. '!E74</f>
        <v>463.73600000000005</v>
      </c>
      <c r="H35" s="72">
        <f t="shared" si="5"/>
        <v>0.19543360598637005</v>
      </c>
      <c r="I35" s="73">
        <f t="shared" si="6"/>
        <v>228.16000000000005</v>
      </c>
      <c r="J35" s="74">
        <f t="shared" si="2"/>
        <v>0.1310581836162551</v>
      </c>
      <c r="K35" s="116"/>
    </row>
    <row r="36" spans="1:12" s="11" customFormat="1" ht="31.5" customHeight="1">
      <c r="A36" s="16" t="s">
        <v>30</v>
      </c>
      <c r="B36" s="46" t="s">
        <v>62</v>
      </c>
      <c r="C36" s="136">
        <f aca="true" t="shared" si="9" ref="C36:J36">SUM(C37:C40)</f>
        <v>1677.971</v>
      </c>
      <c r="D36" s="137">
        <f t="shared" si="9"/>
        <v>0.3439021890838886</v>
      </c>
      <c r="E36" s="83">
        <f t="shared" si="9"/>
        <v>1258.48</v>
      </c>
      <c r="F36" s="78">
        <f t="shared" si="9"/>
        <v>0.34390252633690305</v>
      </c>
      <c r="G36" s="161">
        <f>SUM(G37:G40)</f>
        <v>1860.265</v>
      </c>
      <c r="H36" s="78">
        <f t="shared" si="9"/>
        <v>0.783976868391142</v>
      </c>
      <c r="I36" s="76">
        <f t="shared" si="9"/>
        <v>601.785</v>
      </c>
      <c r="J36" s="79">
        <f t="shared" si="9"/>
        <v>0.44007434205423895</v>
      </c>
      <c r="K36" s="115">
        <f>G36-E36</f>
        <v>601.7850000000001</v>
      </c>
      <c r="L36" s="151">
        <f>H36-F36</f>
        <v>0.44007434205423895</v>
      </c>
    </row>
    <row r="37" spans="1:11" s="11" customFormat="1" ht="31.5" customHeight="1">
      <c r="A37" s="17" t="s">
        <v>31</v>
      </c>
      <c r="B37" s="47" t="s">
        <v>20</v>
      </c>
      <c r="C37" s="138">
        <v>1303.035</v>
      </c>
      <c r="D37" s="131">
        <f aca="true" t="shared" si="10" ref="D37:D42">C37/$C$53</f>
        <v>0.26705860169986534</v>
      </c>
      <c r="E37" s="84">
        <f>'[1]9 мес. '!C102</f>
        <v>977.274</v>
      </c>
      <c r="F37" s="72">
        <f>E37/$E$53</f>
        <v>0.2670578773785603</v>
      </c>
      <c r="G37" s="162">
        <f>'[1]9 мес. '!E102</f>
        <v>1207.879</v>
      </c>
      <c r="H37" s="72">
        <f t="shared" si="5"/>
        <v>0.5090399463600208</v>
      </c>
      <c r="I37" s="73">
        <f t="shared" si="6"/>
        <v>230.6049999999999</v>
      </c>
      <c r="J37" s="74">
        <f>H37-F37</f>
        <v>0.24198206898146052</v>
      </c>
      <c r="K37" s="116"/>
    </row>
    <row r="38" spans="1:11" s="11" customFormat="1" ht="44.25" customHeight="1">
      <c r="A38" s="17" t="s">
        <v>32</v>
      </c>
      <c r="B38" s="47" t="s">
        <v>74</v>
      </c>
      <c r="C38" s="138">
        <v>286.668</v>
      </c>
      <c r="D38" s="131">
        <f t="shared" si="10"/>
        <v>0.05875295385933379</v>
      </c>
      <c r="E38" s="84">
        <f>'[1]9 мес. '!C104</f>
        <v>215.00100000000003</v>
      </c>
      <c r="F38" s="72">
        <f>E38/$E$53</f>
        <v>0.05875292977636553</v>
      </c>
      <c r="G38" s="162">
        <f>'[1]9 мес. '!E104</f>
        <v>258.21500000000003</v>
      </c>
      <c r="H38" s="72">
        <f t="shared" si="5"/>
        <v>0.10882029553403345</v>
      </c>
      <c r="I38" s="73">
        <f t="shared" si="6"/>
        <v>43.214</v>
      </c>
      <c r="J38" s="74">
        <f t="shared" si="2"/>
        <v>0.050067365757667924</v>
      </c>
      <c r="K38" s="116"/>
    </row>
    <row r="39" spans="1:11" s="11" customFormat="1" ht="31.5" customHeight="1">
      <c r="A39" s="17" t="s">
        <v>33</v>
      </c>
      <c r="B39" s="47" t="s">
        <v>15</v>
      </c>
      <c r="C39" s="138">
        <v>22.232</v>
      </c>
      <c r="D39" s="131">
        <f t="shared" si="10"/>
        <v>0.004556475331047444</v>
      </c>
      <c r="E39" s="84">
        <f>'[1]9 мес. '!C106</f>
        <v>16.674999999999997</v>
      </c>
      <c r="F39" s="72">
        <f>E39/$E$53</f>
        <v>0.004556746731507737</v>
      </c>
      <c r="G39" s="162">
        <f>'[1]9 мес. '!E106</f>
        <v>4.266000000000001</v>
      </c>
      <c r="H39" s="72">
        <f t="shared" si="5"/>
        <v>0.0017978327391831876</v>
      </c>
      <c r="I39" s="73">
        <f t="shared" si="6"/>
        <v>-12.408999999999995</v>
      </c>
      <c r="J39" s="74">
        <f t="shared" si="2"/>
        <v>-0.002758913992324549</v>
      </c>
      <c r="K39" s="116"/>
    </row>
    <row r="40" spans="1:11" s="11" customFormat="1" ht="31.5" customHeight="1">
      <c r="A40" s="17" t="s">
        <v>34</v>
      </c>
      <c r="B40" s="47" t="s">
        <v>24</v>
      </c>
      <c r="C40" s="138">
        <v>66.036</v>
      </c>
      <c r="D40" s="131">
        <f t="shared" si="10"/>
        <v>0.013534158193642004</v>
      </c>
      <c r="E40" s="84">
        <f>'[1]9 мес. '!C107+'[1]9 мес. '!C103+'[1]9 мес. '!C105</f>
        <v>49.529999999999994</v>
      </c>
      <c r="F40" s="72">
        <f>E40/$E$53</f>
        <v>0.013534972450469458</v>
      </c>
      <c r="G40" s="162">
        <f>'[1]9 мес. '!E107+'[1]9 мес. '!E103+'[1]9 мес. '!E105</f>
        <v>389.90500000000003</v>
      </c>
      <c r="H40" s="72">
        <f t="shared" si="5"/>
        <v>0.1643187937579045</v>
      </c>
      <c r="I40" s="73">
        <f t="shared" si="6"/>
        <v>340.37500000000006</v>
      </c>
      <c r="J40" s="74">
        <f t="shared" si="2"/>
        <v>0.15078382130743506</v>
      </c>
      <c r="K40" s="116"/>
    </row>
    <row r="41" spans="1:11" s="11" customFormat="1" ht="31.5" customHeight="1">
      <c r="A41" s="16" t="s">
        <v>35</v>
      </c>
      <c r="B41" s="46" t="s">
        <v>36</v>
      </c>
      <c r="C41" s="140">
        <v>0</v>
      </c>
      <c r="D41" s="141">
        <f t="shared" si="10"/>
        <v>0</v>
      </c>
      <c r="E41" s="107">
        <v>0</v>
      </c>
      <c r="F41" s="93">
        <f>E41/$C$53</f>
        <v>0</v>
      </c>
      <c r="G41" s="164">
        <v>0</v>
      </c>
      <c r="H41" s="93">
        <f t="shared" si="5"/>
        <v>0</v>
      </c>
      <c r="I41" s="94">
        <f t="shared" si="6"/>
        <v>0</v>
      </c>
      <c r="J41" s="95">
        <f t="shared" si="2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140">
        <v>0</v>
      </c>
      <c r="D42" s="141">
        <f t="shared" si="10"/>
        <v>0</v>
      </c>
      <c r="E42" s="107">
        <v>0</v>
      </c>
      <c r="F42" s="93">
        <f>E42/$C$53</f>
        <v>0</v>
      </c>
      <c r="G42" s="164">
        <v>0</v>
      </c>
      <c r="H42" s="93">
        <f t="shared" si="5"/>
        <v>0</v>
      </c>
      <c r="I42" s="94">
        <f t="shared" si="6"/>
        <v>0</v>
      </c>
      <c r="J42" s="95">
        <f t="shared" si="2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136">
        <f aca="true" t="shared" si="11" ref="C43:H43">C12+C30+C36+C41+C42</f>
        <v>73237.8026</v>
      </c>
      <c r="D43" s="137">
        <f t="shared" si="11"/>
        <v>15.010176360517379</v>
      </c>
      <c r="E43" s="83">
        <f t="shared" si="11"/>
        <v>54928.37400000001</v>
      </c>
      <c r="F43" s="78">
        <f t="shared" si="11"/>
        <v>15.01017623337539</v>
      </c>
      <c r="G43" s="161">
        <f>G12+G30+G36+G41+G42</f>
        <v>63333.657</v>
      </c>
      <c r="H43" s="78">
        <f t="shared" si="11"/>
        <v>26.69088655574272</v>
      </c>
      <c r="I43" s="75">
        <f t="shared" si="6"/>
        <v>8405.282999999989</v>
      </c>
      <c r="J43" s="79">
        <f>J12+J30+J36+J41+J42</f>
        <v>11.680710322367329</v>
      </c>
      <c r="K43" s="115">
        <f>G43-E43</f>
        <v>8405.282999999989</v>
      </c>
      <c r="L43" s="151">
        <f>H43-F43</f>
        <v>11.680710322367329</v>
      </c>
    </row>
    <row r="44" spans="1:11" s="11" customFormat="1" ht="31.5" customHeight="1">
      <c r="A44" s="16" t="s">
        <v>41</v>
      </c>
      <c r="B44" s="46" t="s">
        <v>63</v>
      </c>
      <c r="C44" s="140">
        <f aca="true" t="shared" si="12" ref="C44:J44">SUM(C45:C49)</f>
        <v>0</v>
      </c>
      <c r="D44" s="142">
        <f t="shared" si="12"/>
        <v>0</v>
      </c>
      <c r="E44" s="107">
        <f t="shared" si="12"/>
        <v>0</v>
      </c>
      <c r="F44" s="98">
        <f t="shared" si="12"/>
        <v>0</v>
      </c>
      <c r="G44" s="164">
        <f>SUM(G45:G49)</f>
        <v>0</v>
      </c>
      <c r="H44" s="98">
        <f t="shared" si="12"/>
        <v>0</v>
      </c>
      <c r="I44" s="97">
        <f t="shared" si="12"/>
        <v>0</v>
      </c>
      <c r="J44" s="99">
        <f t="shared" si="12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139">
        <v>0</v>
      </c>
      <c r="D45" s="133">
        <f aca="true" t="shared" si="13" ref="D45:D50">C45/$C$53</f>
        <v>0</v>
      </c>
      <c r="E45" s="106">
        <v>0</v>
      </c>
      <c r="F45" s="90">
        <f aca="true" t="shared" si="14" ref="F45:F50">E45/$E$53</f>
        <v>0</v>
      </c>
      <c r="G45" s="163">
        <v>0</v>
      </c>
      <c r="H45" s="90">
        <f aca="true" t="shared" si="15" ref="H45:H50">G45/$G$53</f>
        <v>0</v>
      </c>
      <c r="I45" s="89">
        <f t="shared" si="6"/>
        <v>0</v>
      </c>
      <c r="J45" s="91">
        <f t="shared" si="6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139">
        <v>0</v>
      </c>
      <c r="D46" s="133">
        <f t="shared" si="13"/>
        <v>0</v>
      </c>
      <c r="E46" s="106">
        <v>0</v>
      </c>
      <c r="F46" s="90">
        <f t="shared" si="14"/>
        <v>0</v>
      </c>
      <c r="G46" s="163">
        <v>0</v>
      </c>
      <c r="H46" s="90">
        <f t="shared" si="15"/>
        <v>0</v>
      </c>
      <c r="I46" s="89">
        <f t="shared" si="6"/>
        <v>0</v>
      </c>
      <c r="J46" s="91">
        <f t="shared" si="6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139">
        <v>0</v>
      </c>
      <c r="D47" s="133">
        <f t="shared" si="13"/>
        <v>0</v>
      </c>
      <c r="E47" s="106">
        <v>0</v>
      </c>
      <c r="F47" s="90">
        <f t="shared" si="14"/>
        <v>0</v>
      </c>
      <c r="G47" s="163">
        <v>0</v>
      </c>
      <c r="H47" s="90">
        <f t="shared" si="15"/>
        <v>0</v>
      </c>
      <c r="I47" s="89">
        <f t="shared" si="6"/>
        <v>0</v>
      </c>
      <c r="J47" s="91">
        <f t="shared" si="6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139">
        <v>0</v>
      </c>
      <c r="D48" s="133">
        <f t="shared" si="13"/>
        <v>0</v>
      </c>
      <c r="E48" s="106">
        <v>0</v>
      </c>
      <c r="F48" s="90">
        <f t="shared" si="14"/>
        <v>0</v>
      </c>
      <c r="G48" s="163">
        <v>0</v>
      </c>
      <c r="H48" s="90">
        <f t="shared" si="15"/>
        <v>0</v>
      </c>
      <c r="I48" s="89">
        <f t="shared" si="6"/>
        <v>0</v>
      </c>
      <c r="J48" s="91">
        <f t="shared" si="6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139">
        <v>0</v>
      </c>
      <c r="D49" s="133">
        <f t="shared" si="13"/>
        <v>0</v>
      </c>
      <c r="E49" s="106">
        <v>0</v>
      </c>
      <c r="F49" s="90">
        <f t="shared" si="14"/>
        <v>0</v>
      </c>
      <c r="G49" s="163">
        <v>0</v>
      </c>
      <c r="H49" s="90">
        <f t="shared" si="15"/>
        <v>0</v>
      </c>
      <c r="I49" s="89">
        <f t="shared" si="6"/>
        <v>0</v>
      </c>
      <c r="J49" s="91">
        <f t="shared" si="6"/>
        <v>0</v>
      </c>
      <c r="K49" s="108"/>
    </row>
    <row r="50" spans="1:11" s="11" customFormat="1" ht="71.25" customHeight="1">
      <c r="A50" s="19" t="s">
        <v>52</v>
      </c>
      <c r="B50" s="51" t="s">
        <v>92</v>
      </c>
      <c r="C50" s="136">
        <v>1557.065</v>
      </c>
      <c r="D50" s="129">
        <f t="shared" si="13"/>
        <v>0.3191223579226965</v>
      </c>
      <c r="E50" s="107">
        <v>0</v>
      </c>
      <c r="F50" s="93">
        <f t="shared" si="14"/>
        <v>0</v>
      </c>
      <c r="G50" s="164">
        <v>0</v>
      </c>
      <c r="H50" s="93">
        <f t="shared" si="15"/>
        <v>0</v>
      </c>
      <c r="I50" s="94">
        <f t="shared" si="6"/>
        <v>0</v>
      </c>
      <c r="J50" s="95">
        <f t="shared" si="6"/>
        <v>0</v>
      </c>
      <c r="K50" s="108"/>
    </row>
    <row r="51" spans="1:11" ht="47.25" customHeight="1">
      <c r="A51" s="19" t="s">
        <v>53</v>
      </c>
      <c r="B51" s="46" t="s">
        <v>64</v>
      </c>
      <c r="C51" s="219">
        <f>C43+C44+C50</f>
        <v>74794.8676</v>
      </c>
      <c r="D51" s="220"/>
      <c r="E51" s="221">
        <f>E43+E44+E50</f>
        <v>54928.37400000001</v>
      </c>
      <c r="F51" s="222"/>
      <c r="G51" s="223">
        <f>G43+G44+G50</f>
        <v>63333.657</v>
      </c>
      <c r="H51" s="224"/>
      <c r="I51" s="205">
        <f>G51-E51</f>
        <v>8405.282999999989</v>
      </c>
      <c r="J51" s="206"/>
      <c r="K51" s="115">
        <f>G51-E51</f>
        <v>8405.282999999989</v>
      </c>
    </row>
    <row r="52" spans="1:11" ht="51" customHeight="1">
      <c r="A52" s="19" t="s">
        <v>54</v>
      </c>
      <c r="B52" s="46" t="s">
        <v>66</v>
      </c>
      <c r="C52" s="191">
        <f>C51/C53</f>
        <v>15.329298718440075</v>
      </c>
      <c r="D52" s="192"/>
      <c r="E52" s="193">
        <f>E51/E53</f>
        <v>15.01017623337539</v>
      </c>
      <c r="F52" s="194"/>
      <c r="G52" s="225">
        <f>G51/G53</f>
        <v>26.69088655574272</v>
      </c>
      <c r="H52" s="226"/>
      <c r="I52" s="207">
        <f>G52-E52</f>
        <v>11.680710322367329</v>
      </c>
      <c r="J52" s="208"/>
      <c r="K52" s="115"/>
    </row>
    <row r="53" spans="1:11" ht="33.75" customHeight="1" thickBot="1">
      <c r="A53" s="20" t="s">
        <v>68</v>
      </c>
      <c r="B53" s="52" t="s">
        <v>67</v>
      </c>
      <c r="C53" s="187">
        <v>4879.21</v>
      </c>
      <c r="D53" s="188"/>
      <c r="E53" s="189">
        <f>'[1]9 мес. '!C131</f>
        <v>3659.4090000000006</v>
      </c>
      <c r="F53" s="190"/>
      <c r="G53" s="195">
        <f>'[1]9 мес. '!D131</f>
        <v>2372.857</v>
      </c>
      <c r="H53" s="190"/>
      <c r="I53" s="211">
        <f>G53-E53</f>
        <v>-1286.5520000000006</v>
      </c>
      <c r="J53" s="212"/>
      <c r="K53" s="115"/>
    </row>
    <row r="54" spans="1:9" ht="14.25" customHeight="1">
      <c r="A54" s="15"/>
      <c r="B54" s="3"/>
      <c r="C54" s="35"/>
      <c r="D54" s="35"/>
      <c r="E54" s="24"/>
      <c r="F54" s="24"/>
      <c r="I54" s="31"/>
    </row>
    <row r="55" spans="1:10" ht="27.75" customHeight="1">
      <c r="A55" s="210" t="s">
        <v>95</v>
      </c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9" ht="66" customHeight="1">
      <c r="A56" s="22"/>
      <c r="B56" s="23" t="s">
        <v>81</v>
      </c>
      <c r="C56" s="35"/>
      <c r="D56" s="35"/>
      <c r="E56" s="24"/>
      <c r="F56" s="218" t="s">
        <v>99</v>
      </c>
      <c r="G56" s="218"/>
      <c r="I56" s="31"/>
    </row>
    <row r="57" spans="1:7" ht="19.5" customHeight="1">
      <c r="A57" s="22"/>
      <c r="B57" s="23"/>
      <c r="C57" s="186"/>
      <c r="D57" s="186"/>
      <c r="E57" s="32"/>
      <c r="F57" s="168"/>
      <c r="G57" s="169"/>
    </row>
    <row r="58" spans="2:7" ht="27" customHeight="1">
      <c r="B58" s="23" t="s">
        <v>82</v>
      </c>
      <c r="F58" s="179" t="s">
        <v>84</v>
      </c>
      <c r="G58" s="179"/>
    </row>
    <row r="59" spans="2:7" ht="22.5">
      <c r="B59" s="23"/>
      <c r="F59" s="169"/>
      <c r="G59" s="169"/>
    </row>
    <row r="60" spans="2:7" ht="23.25" customHeight="1">
      <c r="B60" s="23" t="s">
        <v>83</v>
      </c>
      <c r="F60" s="179" t="s">
        <v>85</v>
      </c>
      <c r="G60" s="179"/>
    </row>
    <row r="61" ht="22.5">
      <c r="B61" s="3"/>
    </row>
  </sheetData>
  <sheetProtection/>
  <mergeCells count="29">
    <mergeCell ref="A55:J55"/>
    <mergeCell ref="I53:J53"/>
    <mergeCell ref="E8:J8"/>
    <mergeCell ref="I9:J9"/>
    <mergeCell ref="F56:G56"/>
    <mergeCell ref="F58:G58"/>
    <mergeCell ref="C51:D51"/>
    <mergeCell ref="E51:F51"/>
    <mergeCell ref="G51:H51"/>
    <mergeCell ref="G52:H52"/>
    <mergeCell ref="G53:H53"/>
    <mergeCell ref="A2:J2"/>
    <mergeCell ref="E9:F9"/>
    <mergeCell ref="G9:H9"/>
    <mergeCell ref="C8:D9"/>
    <mergeCell ref="I51:J51"/>
    <mergeCell ref="I52:J52"/>
    <mergeCell ref="A4:J4"/>
    <mergeCell ref="A6:J6"/>
    <mergeCell ref="F60:G60"/>
    <mergeCell ref="A3:J3"/>
    <mergeCell ref="A5:J5"/>
    <mergeCell ref="A8:A10"/>
    <mergeCell ref="B8:B10"/>
    <mergeCell ref="C57:D57"/>
    <mergeCell ref="C53:D53"/>
    <mergeCell ref="E53:F53"/>
    <mergeCell ref="C52:D52"/>
    <mergeCell ref="E52:F52"/>
  </mergeCells>
  <conditionalFormatting sqref="C22 E22">
    <cfRule type="containsText" priority="5" dxfId="14" operator="containsText" stopIfTrue="1" text="Додаток2">
      <formula>NOT(ISERROR(SEARCH("Додаток2",C22)))</formula>
    </cfRule>
    <cfRule type="containsText" priority="6" dxfId="14" operator="containsText" stopIfTrue="1" text="Додаток2">
      <formula>NOT(ISERROR(SEARCH("Додаток2",C22)))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0"/>
  <sheetViews>
    <sheetView tabSelected="1" view="pageBreakPreview" zoomScale="61" zoomScaleNormal="75" zoomScaleSheetLayoutView="61" zoomScalePageLayoutView="0" workbookViewId="0" topLeftCell="A46">
      <selection activeCell="A7" sqref="A7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57421875" style="5" customWidth="1"/>
    <col min="6" max="6" width="15.7109375" style="5" customWidth="1"/>
    <col min="7" max="7" width="18.57421875" style="5" customWidth="1"/>
    <col min="8" max="8" width="16.00390625" style="5" customWidth="1"/>
    <col min="9" max="9" width="17.421875" style="5" customWidth="1"/>
    <col min="10" max="10" width="16.421875" style="5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196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09"/>
    </row>
    <row r="3" spans="1:11" s="7" customFormat="1" ht="33" customHeight="1">
      <c r="A3" s="180" t="s">
        <v>88</v>
      </c>
      <c r="B3" s="180"/>
      <c r="C3" s="180"/>
      <c r="D3" s="180"/>
      <c r="E3" s="180"/>
      <c r="F3" s="180"/>
      <c r="G3" s="180"/>
      <c r="H3" s="180"/>
      <c r="I3" s="180"/>
      <c r="J3" s="180"/>
      <c r="K3" s="110"/>
    </row>
    <row r="4" spans="1:13" s="8" customFormat="1" ht="36.75" customHeight="1">
      <c r="A4" s="209" t="s">
        <v>91</v>
      </c>
      <c r="B4" s="209"/>
      <c r="C4" s="209"/>
      <c r="D4" s="209"/>
      <c r="E4" s="209"/>
      <c r="F4" s="209"/>
      <c r="G4" s="209"/>
      <c r="H4" s="209"/>
      <c r="I4" s="209"/>
      <c r="J4" s="209"/>
      <c r="K4" s="111"/>
      <c r="L4" s="21"/>
      <c r="M4" s="21"/>
    </row>
    <row r="5" spans="1:13" s="8" customFormat="1" ht="24" customHeight="1">
      <c r="A5" s="181" t="s">
        <v>89</v>
      </c>
      <c r="B5" s="181"/>
      <c r="C5" s="181"/>
      <c r="D5" s="181"/>
      <c r="E5" s="181"/>
      <c r="F5" s="181"/>
      <c r="G5" s="181"/>
      <c r="H5" s="181"/>
      <c r="I5" s="181"/>
      <c r="J5" s="181"/>
      <c r="K5" s="112"/>
      <c r="L5" s="21"/>
      <c r="M5" s="21"/>
    </row>
    <row r="6" spans="1:13" s="8" customFormat="1" ht="30" customHeight="1">
      <c r="A6" s="181" t="str">
        <f>'додаток 63 ЦВ (вода)'!A6:J6</f>
        <v>за 9 місяців 2020 року</v>
      </c>
      <c r="B6" s="181"/>
      <c r="C6" s="181"/>
      <c r="D6" s="181"/>
      <c r="E6" s="181"/>
      <c r="F6" s="181"/>
      <c r="G6" s="181"/>
      <c r="H6" s="181"/>
      <c r="I6" s="181"/>
      <c r="J6" s="181"/>
      <c r="K6" s="112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87</v>
      </c>
      <c r="K7" s="109"/>
      <c r="L7" s="21"/>
      <c r="M7" s="21"/>
    </row>
    <row r="8" spans="1:11" s="9" customFormat="1" ht="31.5" customHeight="1">
      <c r="A8" s="182" t="s">
        <v>0</v>
      </c>
      <c r="B8" s="184" t="s">
        <v>1</v>
      </c>
      <c r="C8" s="242" t="s">
        <v>86</v>
      </c>
      <c r="D8" s="243"/>
      <c r="E8" s="182" t="str">
        <f>'додаток 63 ЦВ (вода)'!E8:J8</f>
        <v>9 місяців 2020 року</v>
      </c>
      <c r="F8" s="246"/>
      <c r="G8" s="246"/>
      <c r="H8" s="246"/>
      <c r="I8" s="246"/>
      <c r="J8" s="247"/>
      <c r="K8" s="113"/>
    </row>
    <row r="9" spans="1:11" s="9" customFormat="1" ht="38.25" customHeight="1">
      <c r="A9" s="183"/>
      <c r="B9" s="185"/>
      <c r="C9" s="244"/>
      <c r="D9" s="245"/>
      <c r="E9" s="197" t="str">
        <f>'додаток 63 ЦВ (вода)'!E9:F9</f>
        <v>План </v>
      </c>
      <c r="F9" s="198"/>
      <c r="G9" s="199" t="str">
        <f>'додаток 63 ЦВ (вода)'!G9:H9</f>
        <v>Факт </v>
      </c>
      <c r="H9" s="200"/>
      <c r="I9" s="216" t="str">
        <f>'додаток 63 ЦВ (вода)'!I9:J9</f>
        <v>Відхилення</v>
      </c>
      <c r="J9" s="217"/>
      <c r="K9" s="113"/>
    </row>
    <row r="10" spans="1:11" s="9" customFormat="1" ht="33" customHeight="1">
      <c r="A10" s="183"/>
      <c r="B10" s="185"/>
      <c r="C10" s="122" t="s">
        <v>76</v>
      </c>
      <c r="D10" s="123" t="s">
        <v>93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170">
        <v>3</v>
      </c>
      <c r="D11" s="143">
        <v>4</v>
      </c>
      <c r="E11" s="56">
        <v>5</v>
      </c>
      <c r="F11" s="57">
        <v>6</v>
      </c>
      <c r="G11" s="121">
        <v>7</v>
      </c>
      <c r="H11" s="59">
        <v>8</v>
      </c>
      <c r="I11" s="58">
        <v>9</v>
      </c>
      <c r="J11" s="60">
        <v>10</v>
      </c>
      <c r="K11" s="114"/>
    </row>
    <row r="12" spans="1:12" s="11" customFormat="1" ht="27.75" customHeight="1">
      <c r="A12" s="25">
        <v>1</v>
      </c>
      <c r="B12" s="45" t="s">
        <v>57</v>
      </c>
      <c r="C12" s="171">
        <f aca="true" t="shared" si="0" ref="C12:J12">C13+C18+C19+C24</f>
        <v>17590.8136</v>
      </c>
      <c r="D12" s="144">
        <f t="shared" si="0"/>
        <v>5.728525892781546</v>
      </c>
      <c r="E12" s="61">
        <f t="shared" si="0"/>
        <v>13193.10861955917</v>
      </c>
      <c r="F12" s="62">
        <f t="shared" si="0"/>
        <v>5.728525206544859</v>
      </c>
      <c r="G12" s="165">
        <f>G13+G18+G19+G24</f>
        <v>15991.966</v>
      </c>
      <c r="H12" s="64">
        <f t="shared" si="0"/>
        <v>12.714943588846571</v>
      </c>
      <c r="I12" s="63">
        <f t="shared" si="0"/>
        <v>2798.8573804408297</v>
      </c>
      <c r="J12" s="65">
        <f t="shared" si="0"/>
        <v>6.9864183823017125</v>
      </c>
      <c r="K12" s="115">
        <f>G12-E12</f>
        <v>2798.8573804408297</v>
      </c>
      <c r="L12" s="151">
        <f>H12-F12</f>
        <v>6.9864183823017125</v>
      </c>
    </row>
    <row r="13" spans="1:11" s="11" customFormat="1" ht="27.75" customHeight="1">
      <c r="A13" s="16" t="s">
        <v>2</v>
      </c>
      <c r="B13" s="46" t="s">
        <v>58</v>
      </c>
      <c r="C13" s="172">
        <f aca="true" t="shared" si="1" ref="C13:J13">C14+C15+C16+C17</f>
        <v>3054.213</v>
      </c>
      <c r="D13" s="145">
        <f t="shared" si="1"/>
        <v>0.9946179096895211</v>
      </c>
      <c r="E13" s="66">
        <f t="shared" si="1"/>
        <v>2290.66</v>
      </c>
      <c r="F13" s="67">
        <f t="shared" si="1"/>
        <v>0.9946180182409885</v>
      </c>
      <c r="G13" s="166">
        <f>G14+G15+G16+G17</f>
        <v>2241.4390000000003</v>
      </c>
      <c r="H13" s="69">
        <f t="shared" si="1"/>
        <v>1.782130504957344</v>
      </c>
      <c r="I13" s="68">
        <f t="shared" si="1"/>
        <v>-49.22099999999955</v>
      </c>
      <c r="J13" s="70">
        <f t="shared" si="1"/>
        <v>0.7875124867163554</v>
      </c>
      <c r="K13" s="116"/>
    </row>
    <row r="14" spans="1:11" s="11" customFormat="1" ht="26.25" customHeight="1">
      <c r="A14" s="17" t="s">
        <v>3</v>
      </c>
      <c r="B14" s="47" t="s">
        <v>4</v>
      </c>
      <c r="C14" s="173">
        <v>2481.284</v>
      </c>
      <c r="D14" s="146">
        <f>C14/$C$53</f>
        <v>0.8080410585070701</v>
      </c>
      <c r="E14" s="82">
        <f>'[1]9 мес. '!H9</f>
        <v>1860.9649999999997</v>
      </c>
      <c r="F14" s="71">
        <f>E14/$E$53</f>
        <v>0.8080419269188099</v>
      </c>
      <c r="G14" s="157">
        <f>'[1]9 мес. '!J9</f>
        <v>1722.832</v>
      </c>
      <c r="H14" s="72">
        <f>G14/$G$53</f>
        <v>1.3697947890246716</v>
      </c>
      <c r="I14" s="73">
        <f>G14-E14</f>
        <v>-138.13299999999958</v>
      </c>
      <c r="J14" s="74">
        <f>H14-F14</f>
        <v>0.5617528621058616</v>
      </c>
      <c r="K14" s="116"/>
    </row>
    <row r="15" spans="1:11" s="11" customFormat="1" ht="71.25" customHeight="1">
      <c r="A15" s="17" t="s">
        <v>5</v>
      </c>
      <c r="B15" s="48" t="s">
        <v>72</v>
      </c>
      <c r="C15" s="173">
        <v>394.897</v>
      </c>
      <c r="D15" s="146">
        <f>C15/$C$53</f>
        <v>0.12859994659267798</v>
      </c>
      <c r="E15" s="152">
        <f>'[1]9 мес. '!H10</f>
        <v>296.1720000000001</v>
      </c>
      <c r="F15" s="71">
        <f>E15/$E$53</f>
        <v>0.1285996209382755</v>
      </c>
      <c r="G15" s="167">
        <f>'[1]9 мес. '!J10</f>
        <v>212.40800000000002</v>
      </c>
      <c r="H15" s="72">
        <f>G15/$G$53</f>
        <v>0.1688820335048063</v>
      </c>
      <c r="I15" s="73">
        <f aca="true" t="shared" si="2" ref="I15:J29">G15-E15</f>
        <v>-83.76400000000007</v>
      </c>
      <c r="J15" s="74">
        <f t="shared" si="2"/>
        <v>0.040282412566530784</v>
      </c>
      <c r="K15" s="116"/>
    </row>
    <row r="16" spans="1:11" s="11" customFormat="1" ht="31.5" customHeight="1">
      <c r="A16" s="17" t="s">
        <v>6</v>
      </c>
      <c r="B16" s="47" t="s">
        <v>7</v>
      </c>
      <c r="C16" s="173">
        <v>178.032</v>
      </c>
      <c r="D16" s="146">
        <f>C16/$C$53</f>
        <v>0.05797690458977316</v>
      </c>
      <c r="E16" s="82">
        <f>'[1]9 мес. '!H11</f>
        <v>133.52299999999997</v>
      </c>
      <c r="F16" s="71">
        <f>E16/$E$53</f>
        <v>0.05797647038390311</v>
      </c>
      <c r="G16" s="157">
        <f>'[1]9 мес. '!J11</f>
        <v>306.19900000000007</v>
      </c>
      <c r="H16" s="72">
        <f>G16/$G$53</f>
        <v>0.24345368242786614</v>
      </c>
      <c r="I16" s="73">
        <f t="shared" si="2"/>
        <v>172.6760000000001</v>
      </c>
      <c r="J16" s="74">
        <f t="shared" si="2"/>
        <v>0.18547721204396303</v>
      </c>
      <c r="K16" s="116"/>
    </row>
    <row r="17" spans="1:11" s="12" customFormat="1" ht="51.75" customHeight="1">
      <c r="A17" s="17" t="s">
        <v>8</v>
      </c>
      <c r="B17" s="47" t="s">
        <v>9</v>
      </c>
      <c r="C17" s="174">
        <v>0</v>
      </c>
      <c r="D17" s="147">
        <f>C17/$C$53</f>
        <v>0</v>
      </c>
      <c r="E17" s="105">
        <v>0</v>
      </c>
      <c r="F17" s="88">
        <f>E17/$E$53</f>
        <v>0</v>
      </c>
      <c r="G17" s="159">
        <v>0</v>
      </c>
      <c r="H17" s="90">
        <f>G17/$G$53</f>
        <v>0</v>
      </c>
      <c r="I17" s="89">
        <f t="shared" si="2"/>
        <v>0</v>
      </c>
      <c r="J17" s="91">
        <f t="shared" si="2"/>
        <v>0</v>
      </c>
      <c r="K17" s="115"/>
    </row>
    <row r="18" spans="1:12" s="11" customFormat="1" ht="29.25" customHeight="1">
      <c r="A18" s="16" t="s">
        <v>10</v>
      </c>
      <c r="B18" s="46" t="s">
        <v>11</v>
      </c>
      <c r="C18" s="172">
        <v>8646.5202</v>
      </c>
      <c r="D18" s="145">
        <f>C18/$C$53</f>
        <v>2.8157773696242603</v>
      </c>
      <c r="E18" s="81">
        <f>'[1]9 мес. '!H17</f>
        <v>6484.886999999999</v>
      </c>
      <c r="F18" s="67">
        <f>E18/$E$53</f>
        <v>2.815776001875769</v>
      </c>
      <c r="G18" s="156">
        <f>'[1]9 мес. '!J17</f>
        <v>7921.155</v>
      </c>
      <c r="H18" s="69">
        <f>G18/$G$53</f>
        <v>6.297977308325316</v>
      </c>
      <c r="I18" s="75">
        <f t="shared" si="2"/>
        <v>1436.268000000001</v>
      </c>
      <c r="J18" s="70">
        <f t="shared" si="2"/>
        <v>3.482201306449547</v>
      </c>
      <c r="K18" s="115">
        <f>G18-E18</f>
        <v>1436.268000000001</v>
      </c>
      <c r="L18" s="151">
        <f>H18-F18</f>
        <v>3.482201306449547</v>
      </c>
    </row>
    <row r="19" spans="1:12" s="11" customFormat="1" ht="31.5" customHeight="1">
      <c r="A19" s="16" t="s">
        <v>12</v>
      </c>
      <c r="B19" s="46" t="s">
        <v>59</v>
      </c>
      <c r="C19" s="172">
        <f aca="true" t="shared" si="3" ref="C19:J19">C20+C21+C22+C23</f>
        <v>2863.5394</v>
      </c>
      <c r="D19" s="145">
        <f t="shared" si="3"/>
        <v>0.9325242124048276</v>
      </c>
      <c r="E19" s="81">
        <f>E20+E21+E22+E23</f>
        <v>2147.6530000000002</v>
      </c>
      <c r="F19" s="67">
        <f t="shared" si="3"/>
        <v>0.9325235393857291</v>
      </c>
      <c r="G19" s="156">
        <f>G20+G21+G22+G23</f>
        <v>3360.642</v>
      </c>
      <c r="H19" s="69">
        <f t="shared" si="3"/>
        <v>2.671990013754939</v>
      </c>
      <c r="I19" s="68">
        <f t="shared" si="3"/>
        <v>1212.989</v>
      </c>
      <c r="J19" s="70">
        <f t="shared" si="3"/>
        <v>1.73946647436921</v>
      </c>
      <c r="K19" s="115">
        <f>G19-E19</f>
        <v>1212.9889999999996</v>
      </c>
      <c r="L19" s="151">
        <f>H19-F19</f>
        <v>1.7394664743692099</v>
      </c>
    </row>
    <row r="20" spans="1:11" s="11" customFormat="1" ht="46.5" customHeight="1">
      <c r="A20" s="17" t="s">
        <v>13</v>
      </c>
      <c r="B20" s="47" t="s">
        <v>74</v>
      </c>
      <c r="C20" s="173">
        <v>1902.234</v>
      </c>
      <c r="D20" s="146">
        <f>C20/$C$53</f>
        <v>0.6194708767267825</v>
      </c>
      <c r="E20" s="82">
        <f>'[1]9 мес. '!H20</f>
        <v>1426.674</v>
      </c>
      <c r="F20" s="71">
        <f>E20/$E$53</f>
        <v>0.6194702254179775</v>
      </c>
      <c r="G20" s="157">
        <f>'[1]9 мес. '!J20</f>
        <v>1736.333</v>
      </c>
      <c r="H20" s="72">
        <f aca="true" t="shared" si="4" ref="H20:H42">G20/$G$53</f>
        <v>1.3805292073815525</v>
      </c>
      <c r="I20" s="73">
        <f>G20-E20</f>
        <v>309.6590000000001</v>
      </c>
      <c r="J20" s="74">
        <f t="shared" si="2"/>
        <v>0.761058981963575</v>
      </c>
      <c r="K20" s="117"/>
    </row>
    <row r="21" spans="1:11" s="11" customFormat="1" ht="30" customHeight="1">
      <c r="A21" s="17" t="s">
        <v>14</v>
      </c>
      <c r="B21" s="47" t="s">
        <v>15</v>
      </c>
      <c r="C21" s="173">
        <v>958.95</v>
      </c>
      <c r="D21" s="146">
        <f>C21/$C$53</f>
        <v>0.31228628929834507</v>
      </c>
      <c r="E21" s="82">
        <f>'[1]9 мес. '!H22</f>
        <v>719.215</v>
      </c>
      <c r="F21" s="71">
        <f>E21/$E$53</f>
        <v>0.31228737481302016</v>
      </c>
      <c r="G21" s="157">
        <f>'[1]9 мес. '!J22</f>
        <v>788.631</v>
      </c>
      <c r="H21" s="72">
        <f t="shared" si="4"/>
        <v>0.6270272634031151</v>
      </c>
      <c r="I21" s="73">
        <f aca="true" t="shared" si="5" ref="I21:J50">G21-E21</f>
        <v>69.41599999999994</v>
      </c>
      <c r="J21" s="74">
        <f t="shared" si="2"/>
        <v>0.31473988859009494</v>
      </c>
      <c r="K21" s="116"/>
    </row>
    <row r="22" spans="1:11" s="13" customFormat="1" ht="25.5" customHeight="1">
      <c r="A22" s="18" t="s">
        <v>55</v>
      </c>
      <c r="B22" s="49" t="s">
        <v>56</v>
      </c>
      <c r="C22" s="174">
        <v>0</v>
      </c>
      <c r="D22" s="147">
        <f>C22/$C$53</f>
        <v>0</v>
      </c>
      <c r="E22" s="104">
        <v>0</v>
      </c>
      <c r="F22" s="88">
        <f>E22/$E$53</f>
        <v>0</v>
      </c>
      <c r="G22" s="160">
        <v>0</v>
      </c>
      <c r="H22" s="90">
        <f t="shared" si="4"/>
        <v>0</v>
      </c>
      <c r="I22" s="89">
        <f t="shared" si="5"/>
        <v>0</v>
      </c>
      <c r="J22" s="91">
        <f t="shared" si="2"/>
        <v>0</v>
      </c>
      <c r="K22" s="115"/>
    </row>
    <row r="23" spans="1:11" s="11" customFormat="1" ht="26.25" customHeight="1">
      <c r="A23" s="17" t="s">
        <v>16</v>
      </c>
      <c r="B23" s="47" t="s">
        <v>17</v>
      </c>
      <c r="C23" s="173">
        <v>2.3554</v>
      </c>
      <c r="D23" s="146">
        <f>C23/$C$53</f>
        <v>0.0007670463797000072</v>
      </c>
      <c r="E23" s="82">
        <f>'[1]9 мес. '!H23+'[1]9 мес. '!C18+'[1]9 мес. '!H21</f>
        <v>1.7639999999999998</v>
      </c>
      <c r="F23" s="71">
        <f>E23/$E$53</f>
        <v>0.0007659391547314327</v>
      </c>
      <c r="G23" s="157">
        <f>'[1]9 мес. '!J23+'[1]9 мес. '!J18+'[1]9 мес. '!J21</f>
        <v>835.6779999999999</v>
      </c>
      <c r="H23" s="72">
        <f t="shared" si="4"/>
        <v>0.6644335429702717</v>
      </c>
      <c r="I23" s="73">
        <f t="shared" si="5"/>
        <v>833.9139999999999</v>
      </c>
      <c r="J23" s="74">
        <f t="shared" si="2"/>
        <v>0.6636676038155402</v>
      </c>
      <c r="K23" s="116"/>
    </row>
    <row r="24" spans="1:13" s="11" customFormat="1" ht="26.25" customHeight="1">
      <c r="A24" s="16" t="s">
        <v>18</v>
      </c>
      <c r="B24" s="46" t="s">
        <v>60</v>
      </c>
      <c r="C24" s="175">
        <f aca="true" t="shared" si="6" ref="C24:J24">SUM(C25:C29)</f>
        <v>3026.541</v>
      </c>
      <c r="D24" s="148">
        <f t="shared" si="6"/>
        <v>0.985606401062936</v>
      </c>
      <c r="E24" s="83">
        <f t="shared" si="6"/>
        <v>2269.9086195591713</v>
      </c>
      <c r="F24" s="77">
        <f t="shared" si="6"/>
        <v>0.9856076470423727</v>
      </c>
      <c r="G24" s="161">
        <f>SUM(G25:G29)</f>
        <v>2468.73</v>
      </c>
      <c r="H24" s="78">
        <f t="shared" si="6"/>
        <v>1.9628457618089734</v>
      </c>
      <c r="I24" s="76">
        <f t="shared" si="6"/>
        <v>198.8213804408285</v>
      </c>
      <c r="J24" s="79">
        <f t="shared" si="6"/>
        <v>0.9772381147666006</v>
      </c>
      <c r="K24" s="115">
        <f>G24-E24</f>
        <v>198.82138044082876</v>
      </c>
      <c r="L24" s="151">
        <f>H24-F24</f>
        <v>0.9772381147666007</v>
      </c>
      <c r="M24" s="151"/>
    </row>
    <row r="25" spans="1:11" s="11" customFormat="1" ht="27.75" customHeight="1">
      <c r="A25" s="17" t="s">
        <v>19</v>
      </c>
      <c r="B25" s="47" t="s">
        <v>20</v>
      </c>
      <c r="C25" s="176">
        <v>1665.211</v>
      </c>
      <c r="D25" s="146">
        <f aca="true" t="shared" si="7" ref="D25:D39">C25/$C$53</f>
        <v>0.5422832932778419</v>
      </c>
      <c r="E25" s="84">
        <f>'[1]9 мес. '!H28</f>
        <v>1248.9080000000001</v>
      </c>
      <c r="F25" s="71">
        <f>E25/$E$53</f>
        <v>0.5422831847263744</v>
      </c>
      <c r="G25" s="162">
        <f>'[1]9 мес. '!J28</f>
        <v>1086.388</v>
      </c>
      <c r="H25" s="72">
        <f t="shared" si="4"/>
        <v>0.8637688534105094</v>
      </c>
      <c r="I25" s="73">
        <f t="shared" si="5"/>
        <v>-162.5200000000002</v>
      </c>
      <c r="J25" s="74">
        <f t="shared" si="2"/>
        <v>0.321485668684135</v>
      </c>
      <c r="K25" s="115"/>
    </row>
    <row r="26" spans="1:11" s="11" customFormat="1" ht="45.75" customHeight="1">
      <c r="A26" s="17" t="s">
        <v>21</v>
      </c>
      <c r="B26" s="47" t="s">
        <v>74</v>
      </c>
      <c r="C26" s="176">
        <v>366.346</v>
      </c>
      <c r="D26" s="146">
        <f t="shared" si="7"/>
        <v>0.11930218774627616</v>
      </c>
      <c r="E26" s="84">
        <f>'[1]9 мес. '!H30</f>
        <v>274.76</v>
      </c>
      <c r="F26" s="71">
        <f>E26/$E$53</f>
        <v>0.11930240484921116</v>
      </c>
      <c r="G26" s="162">
        <f>'[1]9 мес. '!J30</f>
        <v>235.42899999999997</v>
      </c>
      <c r="H26" s="72">
        <f t="shared" si="4"/>
        <v>0.18718564397764223</v>
      </c>
      <c r="I26" s="73">
        <f t="shared" si="5"/>
        <v>-39.33100000000002</v>
      </c>
      <c r="J26" s="74">
        <f t="shared" si="2"/>
        <v>0.06788323912843107</v>
      </c>
      <c r="K26" s="116"/>
    </row>
    <row r="27" spans="1:11" s="11" customFormat="1" ht="25.5" customHeight="1">
      <c r="A27" s="17" t="s">
        <v>22</v>
      </c>
      <c r="B27" s="47" t="s">
        <v>15</v>
      </c>
      <c r="C27" s="176">
        <v>121.283</v>
      </c>
      <c r="D27" s="146">
        <f t="shared" si="7"/>
        <v>0.03949634290105968</v>
      </c>
      <c r="E27" s="84">
        <f>'[1]9 мес. '!H32</f>
        <v>90.963</v>
      </c>
      <c r="F27" s="71">
        <f>E27/$E$53</f>
        <v>0.0394966685554622</v>
      </c>
      <c r="G27" s="162">
        <f>'[1]9 мес. '!J32</f>
        <v>252.68599999999998</v>
      </c>
      <c r="H27" s="72">
        <f t="shared" si="4"/>
        <v>0.2009063948542215</v>
      </c>
      <c r="I27" s="73">
        <f t="shared" si="5"/>
        <v>161.72299999999998</v>
      </c>
      <c r="J27" s="74">
        <f t="shared" si="2"/>
        <v>0.16140972629875927</v>
      </c>
      <c r="K27" s="116"/>
    </row>
    <row r="28" spans="1:11" s="11" customFormat="1" ht="52.5" customHeight="1">
      <c r="A28" s="17" t="s">
        <v>23</v>
      </c>
      <c r="B28" s="50" t="s">
        <v>73</v>
      </c>
      <c r="C28" s="176">
        <v>245.901</v>
      </c>
      <c r="D28" s="146">
        <f t="shared" si="7"/>
        <v>0.08007874323452979</v>
      </c>
      <c r="E28" s="84">
        <f>'[1]9 мес. '!H45</f>
        <v>184.4266195591713</v>
      </c>
      <c r="F28" s="71">
        <f>E28/$E$53</f>
        <v>0.0800791208022263</v>
      </c>
      <c r="G28" s="162">
        <f>'[1]9 мес. '!J45</f>
        <v>412.78200000000004</v>
      </c>
      <c r="H28" s="72">
        <f t="shared" si="4"/>
        <v>0.3281960357151376</v>
      </c>
      <c r="I28" s="73">
        <f t="shared" si="5"/>
        <v>228.35538044082875</v>
      </c>
      <c r="J28" s="74">
        <f t="shared" si="2"/>
        <v>0.24811691491291132</v>
      </c>
      <c r="K28" s="115"/>
    </row>
    <row r="29" spans="1:11" s="11" customFormat="1" ht="25.5" customHeight="1">
      <c r="A29" s="17" t="s">
        <v>69</v>
      </c>
      <c r="B29" s="47" t="s">
        <v>24</v>
      </c>
      <c r="C29" s="176">
        <v>627.8</v>
      </c>
      <c r="D29" s="146">
        <f t="shared" si="7"/>
        <v>0.20444583390322854</v>
      </c>
      <c r="E29" s="84">
        <f>'[1]9 мес. '!H33-E28+'[1]9 мес. '!H29+'[1]9 мес. '!H31</f>
        <v>470.851</v>
      </c>
      <c r="F29" s="71">
        <f>E29/$E$53</f>
        <v>0.20444626810909858</v>
      </c>
      <c r="G29" s="162">
        <f>'[1]9 мес. '!J33-G28+'[1]9 мес. '!J29+'[1]9 мес. '!J31</f>
        <v>481.445</v>
      </c>
      <c r="H29" s="72">
        <f t="shared" si="4"/>
        <v>0.38278883385146256</v>
      </c>
      <c r="I29" s="73">
        <f t="shared" si="5"/>
        <v>10.593999999999994</v>
      </c>
      <c r="J29" s="74">
        <f t="shared" si="2"/>
        <v>0.17834256574236398</v>
      </c>
      <c r="K29" s="116"/>
    </row>
    <row r="30" spans="1:12" s="11" customFormat="1" ht="31.5" customHeight="1">
      <c r="A30" s="16" t="s">
        <v>25</v>
      </c>
      <c r="B30" s="46" t="s">
        <v>61</v>
      </c>
      <c r="C30" s="175">
        <f aca="true" t="shared" si="8" ref="C30:J30">SUM(C31:C35)</f>
        <v>574.3944</v>
      </c>
      <c r="D30" s="148">
        <f t="shared" si="8"/>
        <v>0.1870540651439067</v>
      </c>
      <c r="E30" s="83">
        <f t="shared" si="8"/>
        <v>430.80342776076253</v>
      </c>
      <c r="F30" s="77">
        <f t="shared" si="8"/>
        <v>0.18705737716240495</v>
      </c>
      <c r="G30" s="161">
        <f>SUM(G31:G35)</f>
        <v>664.9749999999999</v>
      </c>
      <c r="H30" s="78">
        <f t="shared" si="8"/>
        <v>0.5287104545490685</v>
      </c>
      <c r="I30" s="76">
        <f t="shared" si="8"/>
        <v>234.17157223923746</v>
      </c>
      <c r="J30" s="79">
        <f t="shared" si="8"/>
        <v>0.34165307738666356</v>
      </c>
      <c r="K30" s="115">
        <f>G30-E30</f>
        <v>234.17157223923738</v>
      </c>
      <c r="L30" s="151">
        <f>H30-F30</f>
        <v>0.34165307738666356</v>
      </c>
    </row>
    <row r="31" spans="1:11" s="11" customFormat="1" ht="27.75" customHeight="1">
      <c r="A31" s="17" t="s">
        <v>26</v>
      </c>
      <c r="B31" s="47" t="s">
        <v>20</v>
      </c>
      <c r="C31" s="176">
        <v>404.0048</v>
      </c>
      <c r="D31" s="146">
        <f t="shared" si="7"/>
        <v>0.13156594175996666</v>
      </c>
      <c r="E31" s="84">
        <f>'[1]9 мес. '!H71</f>
        <v>303.00300000000004</v>
      </c>
      <c r="F31" s="71">
        <f>E31/$E$53</f>
        <v>0.13156568123644466</v>
      </c>
      <c r="G31" s="162">
        <f>'[1]9 мес. '!J71</f>
        <v>449.10699999999997</v>
      </c>
      <c r="H31" s="72">
        <f t="shared" si="4"/>
        <v>0.3570774331533795</v>
      </c>
      <c r="I31" s="73">
        <f t="shared" si="5"/>
        <v>146.10399999999993</v>
      </c>
      <c r="J31" s="74">
        <f t="shared" si="5"/>
        <v>0.22551175191693482</v>
      </c>
      <c r="K31" s="116"/>
    </row>
    <row r="32" spans="1:11" s="11" customFormat="1" ht="45" customHeight="1">
      <c r="A32" s="17" t="s">
        <v>27</v>
      </c>
      <c r="B32" s="47" t="s">
        <v>74</v>
      </c>
      <c r="C32" s="176">
        <v>88.881</v>
      </c>
      <c r="D32" s="146">
        <f t="shared" si="7"/>
        <v>0.028944488950546125</v>
      </c>
      <c r="E32" s="84">
        <f>'[1]9 мес. '!H73</f>
        <v>66.66299999999998</v>
      </c>
      <c r="F32" s="71">
        <f>E32/$E$53</f>
        <v>0.028945465913753684</v>
      </c>
      <c r="G32" s="162">
        <f>'[1]9 мес. '!J73</f>
        <v>98.822</v>
      </c>
      <c r="H32" s="72">
        <f t="shared" si="4"/>
        <v>0.07857171252971623</v>
      </c>
      <c r="I32" s="73">
        <f t="shared" si="5"/>
        <v>32.15900000000002</v>
      </c>
      <c r="J32" s="74">
        <f t="shared" si="5"/>
        <v>0.049626246615962544</v>
      </c>
      <c r="K32" s="116"/>
    </row>
    <row r="33" spans="1:11" s="11" customFormat="1" ht="25.5" customHeight="1">
      <c r="A33" s="17" t="s">
        <v>28</v>
      </c>
      <c r="B33" s="47" t="s">
        <v>15</v>
      </c>
      <c r="C33" s="176">
        <v>2.582</v>
      </c>
      <c r="D33" s="146">
        <f t="shared" si="7"/>
        <v>0.0008408396673114624</v>
      </c>
      <c r="E33" s="84">
        <f>'[1]9 мес. '!H75</f>
        <v>1.9350000000000003</v>
      </c>
      <c r="F33" s="71">
        <f>E33/$E$53</f>
        <v>0.0008401883585064188</v>
      </c>
      <c r="G33" s="162">
        <f>'[1]9 мес. '!J75</f>
        <v>1.9389999999999998</v>
      </c>
      <c r="H33" s="72">
        <f t="shared" si="4"/>
        <v>0.0015416663353819975</v>
      </c>
      <c r="I33" s="73">
        <f t="shared" si="5"/>
        <v>0.0039999999999995595</v>
      </c>
      <c r="J33" s="74">
        <f t="shared" si="5"/>
        <v>0.0007014779768755786</v>
      </c>
      <c r="K33" s="116"/>
    </row>
    <row r="34" spans="1:11" s="11" customFormat="1" ht="54.75" customHeight="1">
      <c r="A34" s="17" t="s">
        <v>29</v>
      </c>
      <c r="B34" s="50" t="s">
        <v>73</v>
      </c>
      <c r="C34" s="177">
        <v>0</v>
      </c>
      <c r="D34" s="147">
        <f t="shared" si="7"/>
        <v>0</v>
      </c>
      <c r="E34" s="106">
        <v>0</v>
      </c>
      <c r="F34" s="88">
        <f>E34/$E$53</f>
        <v>0</v>
      </c>
      <c r="G34" s="163">
        <v>0</v>
      </c>
      <c r="H34" s="90">
        <f t="shared" si="4"/>
        <v>0</v>
      </c>
      <c r="I34" s="89">
        <f t="shared" si="5"/>
        <v>0</v>
      </c>
      <c r="J34" s="91">
        <f t="shared" si="5"/>
        <v>0</v>
      </c>
      <c r="K34" s="116"/>
    </row>
    <row r="35" spans="1:11" s="11" customFormat="1" ht="29.25" customHeight="1">
      <c r="A35" s="17" t="s">
        <v>70</v>
      </c>
      <c r="B35" s="47" t="s">
        <v>24</v>
      </c>
      <c r="C35" s="176">
        <v>78.9266</v>
      </c>
      <c r="D35" s="146">
        <f t="shared" si="7"/>
        <v>0.02570279476608244</v>
      </c>
      <c r="E35" s="84">
        <f>'[1]9 мес. '!H76-E34+'[1]9 мес. '!H72+'[1]9 мес. '!H74</f>
        <v>59.2024277607625</v>
      </c>
      <c r="F35" s="71">
        <f>E35/$E$53</f>
        <v>0.025706041653700194</v>
      </c>
      <c r="G35" s="162">
        <f>'[1]9 мес. '!J76-G34+'[1]9 мес. '!J72+'[1]9 мес. '!J74</f>
        <v>115.10700000000001</v>
      </c>
      <c r="H35" s="72">
        <f t="shared" si="4"/>
        <v>0.09151964253059083</v>
      </c>
      <c r="I35" s="73">
        <f t="shared" si="5"/>
        <v>55.90457223923752</v>
      </c>
      <c r="J35" s="74">
        <f t="shared" si="5"/>
        <v>0.06581360087689064</v>
      </c>
      <c r="K35" s="116"/>
    </row>
    <row r="36" spans="1:12" s="11" customFormat="1" ht="27.75" customHeight="1">
      <c r="A36" s="16" t="s">
        <v>30</v>
      </c>
      <c r="B36" s="46" t="s">
        <v>62</v>
      </c>
      <c r="C36" s="175">
        <f aca="true" t="shared" si="9" ref="C36:J36">SUM(C37:C40)</f>
        <v>464.92734999999993</v>
      </c>
      <c r="D36" s="148">
        <f t="shared" si="9"/>
        <v>0.15140563838032528</v>
      </c>
      <c r="E36" s="83">
        <f t="shared" si="9"/>
        <v>348.68899999999996</v>
      </c>
      <c r="F36" s="77">
        <f t="shared" si="9"/>
        <v>0.1514028106145967</v>
      </c>
      <c r="G36" s="161">
        <f>SUM(G37:G40)</f>
        <v>511.3649999999999</v>
      </c>
      <c r="H36" s="78">
        <f t="shared" si="9"/>
        <v>0.4065777233587494</v>
      </c>
      <c r="I36" s="76">
        <f t="shared" si="9"/>
        <v>162.67599999999993</v>
      </c>
      <c r="J36" s="79">
        <f t="shared" si="9"/>
        <v>0.2551749127441527</v>
      </c>
      <c r="K36" s="115">
        <f>G36-E36</f>
        <v>162.67599999999993</v>
      </c>
      <c r="L36" s="151">
        <f>H36-F36</f>
        <v>0.2551749127441527</v>
      </c>
    </row>
    <row r="37" spans="1:11" s="11" customFormat="1" ht="26.25" customHeight="1">
      <c r="A37" s="17" t="s">
        <v>31</v>
      </c>
      <c r="B37" s="47" t="s">
        <v>20</v>
      </c>
      <c r="C37" s="176">
        <v>330.7847</v>
      </c>
      <c r="D37" s="146">
        <f t="shared" si="7"/>
        <v>0.10772149384187525</v>
      </c>
      <c r="E37" s="84">
        <f>'[1]9 мес. '!H102</f>
        <v>248.085</v>
      </c>
      <c r="F37" s="71">
        <f>E37/$E$53</f>
        <v>0.10771996326618341</v>
      </c>
      <c r="G37" s="162">
        <f>'[1]9 мес. '!J102</f>
        <v>301.9699999999999</v>
      </c>
      <c r="H37" s="72">
        <f t="shared" si="4"/>
        <v>0.24009127555198645</v>
      </c>
      <c r="I37" s="73">
        <f t="shared" si="5"/>
        <v>53.884999999999906</v>
      </c>
      <c r="J37" s="74">
        <f t="shared" si="5"/>
        <v>0.13237131228580304</v>
      </c>
      <c r="K37" s="116"/>
    </row>
    <row r="38" spans="1:11" s="11" customFormat="1" ht="48" customHeight="1">
      <c r="A38" s="17" t="s">
        <v>32</v>
      </c>
      <c r="B38" s="47" t="s">
        <v>74</v>
      </c>
      <c r="C38" s="176">
        <v>72.7727</v>
      </c>
      <c r="D38" s="146">
        <f t="shared" si="7"/>
        <v>0.023698750138403123</v>
      </c>
      <c r="E38" s="84">
        <f>'[1]9 мес. '!H104</f>
        <v>54.576</v>
      </c>
      <c r="F38" s="71">
        <f>E38/$E$53</f>
        <v>0.02369721956271127</v>
      </c>
      <c r="G38" s="162">
        <f>'[1]9 мес. '!J104</f>
        <v>64.554</v>
      </c>
      <c r="H38" s="72">
        <f t="shared" si="4"/>
        <v>0.0513258012451003</v>
      </c>
      <c r="I38" s="73">
        <f t="shared" si="5"/>
        <v>9.978000000000002</v>
      </c>
      <c r="J38" s="74">
        <f t="shared" si="5"/>
        <v>0.02762858168238903</v>
      </c>
      <c r="K38" s="116"/>
    </row>
    <row r="39" spans="1:11" s="11" customFormat="1" ht="31.5" customHeight="1">
      <c r="A39" s="17" t="s">
        <v>33</v>
      </c>
      <c r="B39" s="47" t="s">
        <v>15</v>
      </c>
      <c r="C39" s="176">
        <v>5.76</v>
      </c>
      <c r="D39" s="146">
        <f t="shared" si="7"/>
        <v>0.001875769358525958</v>
      </c>
      <c r="E39" s="84">
        <f>'[1]9 мес. '!H106</f>
        <v>4.32</v>
      </c>
      <c r="F39" s="71">
        <f>E39/$E$53</f>
        <v>0.0018757693585259583</v>
      </c>
      <c r="G39" s="162">
        <f>'[1]9 мес. '!J106</f>
        <v>1.0659999999999998</v>
      </c>
      <c r="H39" s="72">
        <f t="shared" si="4"/>
        <v>0.0008475586970176427</v>
      </c>
      <c r="I39" s="73">
        <f t="shared" si="5"/>
        <v>-3.2540000000000004</v>
      </c>
      <c r="J39" s="74">
        <f t="shared" si="5"/>
        <v>-0.0010282106615083155</v>
      </c>
      <c r="K39" s="116"/>
    </row>
    <row r="40" spans="1:11" s="11" customFormat="1" ht="31.5" customHeight="1">
      <c r="A40" s="17" t="s">
        <v>34</v>
      </c>
      <c r="B40" s="47" t="s">
        <v>24</v>
      </c>
      <c r="C40" s="176">
        <v>55.60995</v>
      </c>
      <c r="D40" s="146">
        <f>C40/$C$53</f>
        <v>0.018109625041520937</v>
      </c>
      <c r="E40" s="84">
        <f>'[1]9 мес. '!H107+'[1]9 мес. '!H103+'[1]9 мес. '!H105</f>
        <v>41.708</v>
      </c>
      <c r="F40" s="71">
        <f>E40/$E$53</f>
        <v>0.01810985842717608</v>
      </c>
      <c r="G40" s="162">
        <f>'[1]9 мес. '!J107+'[1]9 мес. '!J103+'[1]9 мес. '!J105</f>
        <v>143.775</v>
      </c>
      <c r="H40" s="72">
        <f>G40/$G$53</f>
        <v>0.11431308786464504</v>
      </c>
      <c r="I40" s="73">
        <f t="shared" si="5"/>
        <v>102.06700000000001</v>
      </c>
      <c r="J40" s="74">
        <f t="shared" si="5"/>
        <v>0.09620322943746897</v>
      </c>
      <c r="K40" s="116"/>
    </row>
    <row r="41" spans="1:11" s="11" customFormat="1" ht="31.5" customHeight="1">
      <c r="A41" s="16" t="s">
        <v>35</v>
      </c>
      <c r="B41" s="46" t="s">
        <v>36</v>
      </c>
      <c r="C41" s="178">
        <v>0</v>
      </c>
      <c r="D41" s="149">
        <f>C41/$C$53</f>
        <v>0</v>
      </c>
      <c r="E41" s="107">
        <v>0</v>
      </c>
      <c r="F41" s="92">
        <f>E41/$C$53</f>
        <v>0</v>
      </c>
      <c r="G41" s="164">
        <v>0</v>
      </c>
      <c r="H41" s="93">
        <f>G41/$G$53</f>
        <v>0</v>
      </c>
      <c r="I41" s="94">
        <f t="shared" si="5"/>
        <v>0</v>
      </c>
      <c r="J41" s="95">
        <f t="shared" si="5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178">
        <v>0</v>
      </c>
      <c r="D42" s="149">
        <f>C42/$C$53</f>
        <v>0</v>
      </c>
      <c r="E42" s="107">
        <v>0</v>
      </c>
      <c r="F42" s="92">
        <f>E42/$C$53</f>
        <v>0</v>
      </c>
      <c r="G42" s="164">
        <v>0</v>
      </c>
      <c r="H42" s="93">
        <f t="shared" si="4"/>
        <v>0</v>
      </c>
      <c r="I42" s="94">
        <f t="shared" si="5"/>
        <v>0</v>
      </c>
      <c r="J42" s="95">
        <f t="shared" si="5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175">
        <f aca="true" t="shared" si="10" ref="C43:H43">C12+C30+C36+C41+C42</f>
        <v>18630.135350000004</v>
      </c>
      <c r="D43" s="148">
        <f t="shared" si="10"/>
        <v>6.066985596305778</v>
      </c>
      <c r="E43" s="83">
        <f t="shared" si="10"/>
        <v>13972.601047319933</v>
      </c>
      <c r="F43" s="77">
        <f t="shared" si="10"/>
        <v>6.06698539432186</v>
      </c>
      <c r="G43" s="161">
        <f>G12+G30+G36+G41+G42</f>
        <v>17168.306</v>
      </c>
      <c r="H43" s="78">
        <f t="shared" si="10"/>
        <v>13.65023176675439</v>
      </c>
      <c r="I43" s="75">
        <f t="shared" si="5"/>
        <v>3195.7049526800674</v>
      </c>
      <c r="J43" s="79">
        <f>J12+J30+J36+J41+J42</f>
        <v>7.583246372432528</v>
      </c>
      <c r="K43" s="115">
        <f>G43-E43</f>
        <v>3195.7049526800674</v>
      </c>
      <c r="L43" s="151">
        <f>H43-F43</f>
        <v>7.583246372432529</v>
      </c>
    </row>
    <row r="44" spans="1:11" s="11" customFormat="1" ht="31.5" customHeight="1">
      <c r="A44" s="16" t="s">
        <v>41</v>
      </c>
      <c r="B44" s="46" t="s">
        <v>63</v>
      </c>
      <c r="C44" s="178">
        <f aca="true" t="shared" si="11" ref="C44:J44">SUM(C45:C49)</f>
        <v>0</v>
      </c>
      <c r="D44" s="150">
        <f t="shared" si="11"/>
        <v>0</v>
      </c>
      <c r="E44" s="107">
        <f t="shared" si="11"/>
        <v>0</v>
      </c>
      <c r="F44" s="96">
        <f t="shared" si="11"/>
        <v>0</v>
      </c>
      <c r="G44" s="164">
        <f>SUM(G45:G49)</f>
        <v>0</v>
      </c>
      <c r="H44" s="98">
        <f t="shared" si="11"/>
        <v>0</v>
      </c>
      <c r="I44" s="97">
        <f t="shared" si="11"/>
        <v>0</v>
      </c>
      <c r="J44" s="99">
        <f t="shared" si="11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177">
        <v>0</v>
      </c>
      <c r="D45" s="147">
        <f aca="true" t="shared" si="12" ref="D45:D50">C45/$C$53</f>
        <v>0</v>
      </c>
      <c r="E45" s="106">
        <v>0</v>
      </c>
      <c r="F45" s="88">
        <f aca="true" t="shared" si="13" ref="F45:F50">E45/$E$53</f>
        <v>0</v>
      </c>
      <c r="G45" s="163">
        <v>0</v>
      </c>
      <c r="H45" s="90">
        <f aca="true" t="shared" si="14" ref="H45:H50">G45/$G$53</f>
        <v>0</v>
      </c>
      <c r="I45" s="89">
        <f t="shared" si="5"/>
        <v>0</v>
      </c>
      <c r="J45" s="91">
        <f t="shared" si="5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177">
        <v>0</v>
      </c>
      <c r="D46" s="147">
        <f t="shared" si="12"/>
        <v>0</v>
      </c>
      <c r="E46" s="106">
        <v>0</v>
      </c>
      <c r="F46" s="88">
        <f t="shared" si="13"/>
        <v>0</v>
      </c>
      <c r="G46" s="163">
        <v>0</v>
      </c>
      <c r="H46" s="90">
        <f t="shared" si="14"/>
        <v>0</v>
      </c>
      <c r="I46" s="89">
        <f t="shared" si="5"/>
        <v>0</v>
      </c>
      <c r="J46" s="91">
        <f t="shared" si="5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177">
        <v>0</v>
      </c>
      <c r="D47" s="147">
        <f t="shared" si="12"/>
        <v>0</v>
      </c>
      <c r="E47" s="106">
        <v>0</v>
      </c>
      <c r="F47" s="88">
        <f t="shared" si="13"/>
        <v>0</v>
      </c>
      <c r="G47" s="163">
        <v>0</v>
      </c>
      <c r="H47" s="90">
        <f t="shared" si="14"/>
        <v>0</v>
      </c>
      <c r="I47" s="89">
        <f t="shared" si="5"/>
        <v>0</v>
      </c>
      <c r="J47" s="91">
        <f t="shared" si="5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177">
        <v>0</v>
      </c>
      <c r="D48" s="147">
        <f t="shared" si="12"/>
        <v>0</v>
      </c>
      <c r="E48" s="106">
        <v>0</v>
      </c>
      <c r="F48" s="88">
        <f t="shared" si="13"/>
        <v>0</v>
      </c>
      <c r="G48" s="163">
        <v>0</v>
      </c>
      <c r="H48" s="90">
        <f t="shared" si="14"/>
        <v>0</v>
      </c>
      <c r="I48" s="89">
        <f t="shared" si="5"/>
        <v>0</v>
      </c>
      <c r="J48" s="91">
        <f t="shared" si="5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177">
        <v>0</v>
      </c>
      <c r="D49" s="147">
        <f t="shared" si="12"/>
        <v>0</v>
      </c>
      <c r="E49" s="106">
        <v>0</v>
      </c>
      <c r="F49" s="88">
        <f t="shared" si="13"/>
        <v>0</v>
      </c>
      <c r="G49" s="163">
        <v>0</v>
      </c>
      <c r="H49" s="90">
        <f t="shared" si="14"/>
        <v>0</v>
      </c>
      <c r="I49" s="89">
        <f t="shared" si="5"/>
        <v>0</v>
      </c>
      <c r="J49" s="91">
        <f t="shared" si="5"/>
        <v>0</v>
      </c>
      <c r="K49" s="108"/>
    </row>
    <row r="50" spans="1:11" s="11" customFormat="1" ht="72.75" customHeight="1">
      <c r="A50" s="19" t="s">
        <v>52</v>
      </c>
      <c r="B50" s="51" t="s">
        <v>71</v>
      </c>
      <c r="C50" s="175">
        <v>36.62</v>
      </c>
      <c r="D50" s="145">
        <f t="shared" si="12"/>
        <v>0.011925464220350795</v>
      </c>
      <c r="E50" s="107">
        <v>0</v>
      </c>
      <c r="F50" s="92">
        <f t="shared" si="13"/>
        <v>0</v>
      </c>
      <c r="G50" s="164">
        <v>0</v>
      </c>
      <c r="H50" s="93">
        <f t="shared" si="14"/>
        <v>0</v>
      </c>
      <c r="I50" s="94">
        <f t="shared" si="5"/>
        <v>0</v>
      </c>
      <c r="J50" s="95">
        <f t="shared" si="5"/>
        <v>0</v>
      </c>
      <c r="K50" s="108"/>
    </row>
    <row r="51" spans="1:11" ht="52.5" customHeight="1">
      <c r="A51" s="19" t="s">
        <v>53</v>
      </c>
      <c r="B51" s="46" t="s">
        <v>64</v>
      </c>
      <c r="C51" s="227">
        <f>C43+C44+C50</f>
        <v>18666.755350000003</v>
      </c>
      <c r="D51" s="228"/>
      <c r="E51" s="233">
        <f>E43+E44+E50</f>
        <v>13972.601047319933</v>
      </c>
      <c r="F51" s="234"/>
      <c r="G51" s="235">
        <f>G43+G44+G50</f>
        <v>17168.306</v>
      </c>
      <c r="H51" s="236"/>
      <c r="I51" s="237">
        <f>G51-E51</f>
        <v>3195.7049526800674</v>
      </c>
      <c r="J51" s="238"/>
      <c r="K51" s="153">
        <f>G51-E51</f>
        <v>3195.7049526800674</v>
      </c>
    </row>
    <row r="52" spans="1:11" ht="53.25" customHeight="1">
      <c r="A52" s="19" t="s">
        <v>54</v>
      </c>
      <c r="B52" s="46" t="s">
        <v>66</v>
      </c>
      <c r="C52" s="229">
        <f>C51/C53</f>
        <v>6.078911060526129</v>
      </c>
      <c r="D52" s="230"/>
      <c r="E52" s="239">
        <f>E51/E53</f>
        <v>6.066985394321861</v>
      </c>
      <c r="F52" s="240"/>
      <c r="G52" s="241">
        <f>G51/G53</f>
        <v>13.650231766754391</v>
      </c>
      <c r="H52" s="240"/>
      <c r="I52" s="240">
        <f>G52-E52</f>
        <v>7.58324637243253</v>
      </c>
      <c r="J52" s="248"/>
      <c r="K52" s="115"/>
    </row>
    <row r="53" spans="1:11" ht="39" customHeight="1" thickBot="1">
      <c r="A53" s="20" t="s">
        <v>68</v>
      </c>
      <c r="B53" s="52" t="s">
        <v>67</v>
      </c>
      <c r="C53" s="231">
        <v>3070.74</v>
      </c>
      <c r="D53" s="232"/>
      <c r="E53" s="189">
        <f>'[1]9 мес. '!H131</f>
        <v>2303.055</v>
      </c>
      <c r="F53" s="190"/>
      <c r="G53" s="195">
        <f>'[1]9 мес. '!J131</f>
        <v>1257.73</v>
      </c>
      <c r="H53" s="190"/>
      <c r="I53" s="249">
        <f>G53-E53</f>
        <v>-1045.3249999999998</v>
      </c>
      <c r="J53" s="250"/>
      <c r="K53" s="115"/>
    </row>
    <row r="54" spans="1:7" ht="27.75" customHeight="1">
      <c r="A54" s="15"/>
      <c r="B54" s="3"/>
      <c r="C54" s="55"/>
      <c r="D54" s="55"/>
      <c r="G54" s="14"/>
    </row>
    <row r="55" spans="1:10" ht="27.75" customHeight="1">
      <c r="A55" s="210" t="s">
        <v>96</v>
      </c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10" ht="66" customHeight="1">
      <c r="A56" s="22"/>
      <c r="B56" s="23" t="s">
        <v>81</v>
      </c>
      <c r="C56" s="35"/>
      <c r="D56" s="35"/>
      <c r="E56" s="24"/>
      <c r="F56" s="218" t="str">
        <f>'додаток 63 ЦВ (вода)'!F56</f>
        <v>Ю. В. Явтушенко</v>
      </c>
      <c r="G56" s="218"/>
      <c r="H56" s="28"/>
      <c r="I56" s="31"/>
      <c r="J56" s="28"/>
    </row>
    <row r="57" spans="1:10" ht="19.5" customHeight="1">
      <c r="A57" s="22"/>
      <c r="B57" s="23"/>
      <c r="C57" s="186"/>
      <c r="D57" s="186"/>
      <c r="E57" s="32"/>
      <c r="F57" s="168"/>
      <c r="G57" s="169"/>
      <c r="H57" s="28"/>
      <c r="I57" s="28"/>
      <c r="J57" s="28"/>
    </row>
    <row r="58" spans="2:10" ht="27" customHeight="1">
      <c r="B58" s="23" t="s">
        <v>82</v>
      </c>
      <c r="C58" s="33"/>
      <c r="D58" s="33"/>
      <c r="E58" s="28"/>
      <c r="F58" s="179" t="str">
        <f>'додаток 63 ЦВ (вода)'!F58:G58</f>
        <v>О.В.Калитка</v>
      </c>
      <c r="G58" s="179"/>
      <c r="H58" s="28"/>
      <c r="I58" s="28"/>
      <c r="J58" s="28"/>
    </row>
    <row r="59" spans="2:10" ht="22.5">
      <c r="B59" s="23"/>
      <c r="C59" s="33"/>
      <c r="D59" s="33"/>
      <c r="E59" s="28"/>
      <c r="F59" s="169"/>
      <c r="G59" s="169"/>
      <c r="H59" s="28"/>
      <c r="I59" s="28"/>
      <c r="J59" s="28"/>
    </row>
    <row r="60" spans="2:10" ht="23.25" customHeight="1">
      <c r="B60" s="23" t="s">
        <v>83</v>
      </c>
      <c r="C60" s="33"/>
      <c r="D60" s="33"/>
      <c r="E60" s="28"/>
      <c r="F60" s="179" t="str">
        <f>'додаток 63 ЦВ (вода)'!F60:G60</f>
        <v>Л.О.Боброва</v>
      </c>
      <c r="G60" s="179"/>
      <c r="H60" s="28"/>
      <c r="I60" s="28"/>
      <c r="J60" s="28"/>
    </row>
  </sheetData>
  <sheetProtection/>
  <mergeCells count="29">
    <mergeCell ref="A55:J55"/>
    <mergeCell ref="F56:G56"/>
    <mergeCell ref="C57:D57"/>
    <mergeCell ref="F58:G58"/>
    <mergeCell ref="F60:G60"/>
    <mergeCell ref="I52:J52"/>
    <mergeCell ref="E53:F53"/>
    <mergeCell ref="G53:H53"/>
    <mergeCell ref="I53:J53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C51:D51"/>
    <mergeCell ref="C52:D52"/>
    <mergeCell ref="C53:D53"/>
    <mergeCell ref="G9:H9"/>
    <mergeCell ref="I9:J9"/>
    <mergeCell ref="E51:F51"/>
    <mergeCell ref="G51:H51"/>
    <mergeCell ref="I51:J51"/>
    <mergeCell ref="E52:F52"/>
    <mergeCell ref="G52:H52"/>
  </mergeCells>
  <conditionalFormatting sqref="C22">
    <cfRule type="containsText" priority="9" dxfId="14" operator="containsText" stopIfTrue="1" text="Додаток2">
      <formula>NOT(ISERROR(SEARCH("Додаток2",C22)))</formula>
    </cfRule>
    <cfRule type="containsText" priority="10" dxfId="14" operator="containsText" stopIfTrue="1" text="Додаток2">
      <formula>NOT(ISERROR(SEARCH("Додаток2",C22)))</formula>
    </cfRule>
  </conditionalFormatting>
  <conditionalFormatting sqref="E22">
    <cfRule type="containsText" priority="7" dxfId="14" operator="containsText" stopIfTrue="1" text="Додаток2">
      <formula>NOT(ISERROR(SEARCH("Додаток2",E22)))</formula>
    </cfRule>
    <cfRule type="containsText" priority="8" dxfId="14" operator="containsText" stopIfTrue="1" text="Додаток2">
      <formula>NOT(ISERROR(SEARCH("Додаток2",E22)))</formula>
    </cfRule>
  </conditionalFormatting>
  <conditionalFormatting sqref="E22">
    <cfRule type="containsText" priority="5" dxfId="14" operator="containsText" stopIfTrue="1" text="Додаток2">
      <formula>NOT(ISERROR(SEARCH("Додаток2",E22)))</formula>
    </cfRule>
    <cfRule type="containsText" priority="6" dxfId="14" operator="containsText" stopIfTrue="1" text="Додаток2">
      <formula>NOT(ISERROR(SEARCH("Додаток2",E22)))</formula>
    </cfRule>
  </conditionalFormatting>
  <conditionalFormatting sqref="G22">
    <cfRule type="containsText" priority="3" dxfId="14" operator="containsText" stopIfTrue="1" text="Додаток2">
      <formula>NOT(ISERROR(SEARCH("Додаток2",G22)))</formula>
    </cfRule>
    <cfRule type="containsText" priority="4" dxfId="14" operator="containsText" stopIfTrue="1" text="Додаток2">
      <formula>NOT(ISERROR(SEARCH("Додаток2",G22)))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2020-10-26T06:45:05Z</dcterms:modified>
  <cp:category/>
  <cp:version/>
  <cp:contentType/>
  <cp:contentStatus/>
</cp:coreProperties>
</file>