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отчет" sheetId="1" r:id="rId1"/>
    <sheet name="кек" sheetId="2" state="hidden" r:id="rId2"/>
  </sheets>
  <definedNames>
    <definedName name="_xlnm.Print_Titles" localSheetId="0">'отчет'!$8:$10</definedName>
    <definedName name="_xlnm.Print_Area" localSheetId="0">'отчет'!$A$1:$G$174</definedName>
  </definedNames>
  <calcPr fullCalcOnLoad="1"/>
</workbook>
</file>

<file path=xl/sharedStrings.xml><?xml version="1.0" encoding="utf-8"?>
<sst xmlns="http://schemas.openxmlformats.org/spreadsheetml/2006/main" count="223" uniqueCount="201">
  <si>
    <t>Найменування показників</t>
  </si>
  <si>
    <t>Загальний фонд</t>
  </si>
  <si>
    <t>Спеціальний фонд</t>
  </si>
  <si>
    <t>Всього обласний бюджет</t>
  </si>
  <si>
    <t>ВИДАТКИ</t>
  </si>
  <si>
    <t>Державне управління</t>
  </si>
  <si>
    <t>Місцеві державні адміністрації</t>
  </si>
  <si>
    <t>Органи місцевого самоврядування</t>
  </si>
  <si>
    <t>Національна оборона</t>
  </si>
  <si>
    <t>Мобілізаційна підготовка галузей народного господарства</t>
  </si>
  <si>
    <t>Інші видатки в галузі оборони</t>
  </si>
  <si>
    <t>Правоохоронна діяльність та забезпечення безпеки держави</t>
  </si>
  <si>
    <t>Підрозділи дорожньо-патрульної служби та дорожнього нагляду</t>
  </si>
  <si>
    <t>Приймальники-розподільники для неповнолітніх</t>
  </si>
  <si>
    <t>Спеціальні приймальники-розподільники</t>
  </si>
  <si>
    <t>Професійно-пожежна охорона</t>
  </si>
  <si>
    <t>Інші правоохоронні органи</t>
  </si>
  <si>
    <t>Адресно-довідкове бюро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</si>
  <si>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</si>
  <si>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</si>
  <si>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</si>
  <si>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</si>
  <si>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</si>
  <si>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</si>
  <si>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 xml:space="preserve">Телебачення і радіомовлення </t>
  </si>
  <si>
    <t>Фізична культура і спорт</t>
  </si>
  <si>
    <t>Будівництво</t>
  </si>
  <si>
    <t>Фонд охорони навколишнього природного середовища</t>
  </si>
  <si>
    <t>Видатки, не віднесені до основних груп</t>
  </si>
  <si>
    <t>Разом видатків</t>
  </si>
  <si>
    <t>Перевищення доходів над видатками</t>
  </si>
  <si>
    <t>Інші програми соціального захисту неповнолітніх</t>
  </si>
  <si>
    <t>Притулки для неповнолітніх</t>
  </si>
  <si>
    <t>Пільги громадянам, які постраждали внаслідок Чорнобильської катастрофи, на житлово-комунальні послуги</t>
  </si>
  <si>
    <t xml:space="preserve">Інші пільги громадянам, які постраждали внаслідок Чорнобильської катастрофи </t>
  </si>
  <si>
    <t>Дотацiя житлово-комунальному господарству</t>
  </si>
  <si>
    <t>Капiтальнi вкладення</t>
  </si>
  <si>
    <t>Житлове будівництво та придбання житла військослужбовцям,а також звільненим у запас або відставку</t>
  </si>
  <si>
    <t>Надання державного пiльгового кредиту iндивiдуальним сiльським забудовникам</t>
  </si>
  <si>
    <t>Погашення вiдсоткiв за користування довгостроковими пiльговими кредитами на будiвництво житла для молодих сiмей та iнших соцiально незахищених категорiй громадян</t>
  </si>
  <si>
    <t>Житлове будівництво та придбання житла для окремих категорій населення</t>
  </si>
  <si>
    <t>Інвестиційні проекти</t>
  </si>
  <si>
    <t>Інші видатки на соціальний захист населення</t>
  </si>
  <si>
    <t>Соціальні програми і заходи державних органів у справах молоді</t>
  </si>
  <si>
    <t>Заходи по реалізації регіональних програм відпочинку та оздоровлення дітей</t>
  </si>
  <si>
    <t>Фінансова підтримка громадських організацій  інвалідів і ветеранів</t>
  </si>
  <si>
    <t>Компенсаційні виплати на пільговий проїзд автомобільним транспортом окремим категоріям громадян</t>
  </si>
  <si>
    <t>у %% до плану</t>
  </si>
  <si>
    <t>Периодичні видання (газети та журнали)</t>
  </si>
  <si>
    <t>Транспорт,  дорожнє господарство, зв`язок, телекомунікації та інформатика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</si>
  <si>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</si>
  <si>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</si>
  <si>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</si>
  <si>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</si>
  <si>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</si>
  <si>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</si>
  <si>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</si>
  <si>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</si>
  <si>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</si>
  <si>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</si>
  <si>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</si>
  <si>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</si>
  <si>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</si>
  <si>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</si>
  <si>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</si>
  <si>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</si>
  <si>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</si>
  <si>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</si>
  <si>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</si>
  <si>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</si>
  <si>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</si>
  <si>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</si>
  <si>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</si>
  <si>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</si>
  <si>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</si>
  <si>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</si>
  <si>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</si>
  <si>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</si>
  <si>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</si>
  <si>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</si>
  <si>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</si>
  <si>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</si>
  <si>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</si>
  <si>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</si>
  <si>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</si>
  <si>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</si>
  <si>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</si>
  <si>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</si>
  <si>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 xml:space="preserve">Пільги ветеранам війни, ветеранам праці,  дітям війни,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пенсіонерами, ветеранам органів внутрішніх справ, ветеранам держ.пожежної охорони, а також звільн. зі  служби за віком, хворобою або висл. років. Громадянам, які  постраждали внаслідок Чорнобильської  катастрофи </t>
  </si>
  <si>
    <t>Допомога у зв'язку з вагітністю і пологами,  допомога на догляд за дитиною віком до 3-х років, одноразова допомога при народженні дитини, допомога на дітей, які перебувають під опікою чи піклуванням,  допомога на дітей одиноким матерям</t>
  </si>
  <si>
    <t>Додаткові виплати населенню на покриття витрат на оплату житлово-комунальних послуг</t>
  </si>
  <si>
    <t>Територіальні центри і відділення соціальної допомоги на дому</t>
  </si>
  <si>
    <t>Теплові мережі</t>
  </si>
  <si>
    <t>Капітальний ремонт житлового фонду місцевих органів влади</t>
  </si>
  <si>
    <t>Благоустрій міст, сіл, селищ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</si>
  <si>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</si>
  <si>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Житл.будівництво і придб.житла військовосл-м. та  особам рядового і начальницького складу, в т.ч.звільн. у запас або відставку за станом здоров'я, віком вислугою років та у зв'язку із скороченням штатів, які перебув. на квартобліку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</si>
  <si>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Компенсаційні  виплати на пільговий проїзд автомобільним транспортом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</si>
  <si>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</si>
  <si>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Інша дотація</t>
  </si>
  <si>
    <t>Пільги, що надаються населенню (крім ветеранів війни і праці, військової служби, органів внутрішніх справ та громадян, які постраджали внаслідок Чорнобильської катастрофи), на оплату житлово-комунальних послуг і природного газу</t>
  </si>
  <si>
    <t>Спеціальні монтажно-експлуатаційні підрозділи</t>
  </si>
  <si>
    <t>Інші заходи у сфері електротранспорту</t>
  </si>
  <si>
    <t>Погашення зобов'язань держави за знеціненими грошовими заощадженнями громадян в установах Ощадного банку колишнього СРСР шляхом погашення заборгованності за житлово-комунальні послуги</t>
  </si>
  <si>
    <t>грн.</t>
  </si>
  <si>
    <t>Завершення проектів газіфікації сільських населених пунктів з високим ступенем готовності</t>
  </si>
  <si>
    <t>Заходи з упередження аварій та запобігання техногенних катастроф у житлово-комунальному господарстві</t>
  </si>
  <si>
    <t>Додаток</t>
  </si>
  <si>
    <t>Цільові фонди, утворені  органами місцевого самоврядування</t>
  </si>
  <si>
    <t xml:space="preserve">Погашення заборгованісті минулих років  з різниці в таріфах на теплову енергію, послуги з водопостачання та водовідвідення                                                                                      </t>
  </si>
  <si>
    <t>до рішення  міської  ради</t>
  </si>
  <si>
    <t>Резервний фонд</t>
  </si>
  <si>
    <t>Дотація вирівнювання, що передаються з районних та міських міст Києва і Севастополя, міст республіканського і обласного значення) бюджетів.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</si>
  <si>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власності.</t>
  </si>
  <si>
    <t>Підтримка малого і середнього підприємництва</t>
  </si>
  <si>
    <t>Землеустрій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</si>
  <si>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</si>
  <si>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</si>
  <si>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 xml:space="preserve">Программа стабілізації та соціально-економічного розвитку територій </t>
  </si>
  <si>
    <t>Видатки на запобігання та ліквідацію надзвичайних ситуацій та наслідків стихійного лиха</t>
  </si>
  <si>
    <t>Водопровідно-каналізаційне господарство</t>
  </si>
  <si>
    <t>ЗВІТ</t>
  </si>
  <si>
    <t>у % до річного плану</t>
  </si>
  <si>
    <t>"___"_________2011 р. №________</t>
  </si>
  <si>
    <t>план на 2011р. з урахуванням внесених змін</t>
  </si>
  <si>
    <t>Кап.ремонт жилфонда місцевих органів влади</t>
  </si>
  <si>
    <t>Охорона та раціональне використання природних ресурсів</t>
  </si>
  <si>
    <t xml:space="preserve">   про виконання місцевого бюджету м. Лисичанська за  1 півріччя  2011 рік</t>
  </si>
  <si>
    <t>план за 1півріччя 2011р. з урахуванням внесених змін</t>
  </si>
  <si>
    <t xml:space="preserve">виконано за  1 півріччя 2011р.  </t>
  </si>
  <si>
    <t xml:space="preserve">виконано за 1 півріччя 2011р.  </t>
  </si>
  <si>
    <t>Компенсаційні виплати на пільговий проїзд у залізничному транспортіокремим категоріям громадян</t>
  </si>
  <si>
    <t>Інші природоохоронні заходи</t>
  </si>
  <si>
    <t>Охорона навколишнього природного середовища та ядерна безпека</t>
  </si>
  <si>
    <t>Житлово-експлуатаційне господарство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</si>
  <si>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органамит державної влади чи органами місцевого самоврядування</t>
  </si>
  <si>
    <t>ДОХОДИ</t>
  </si>
  <si>
    <t>I. Податкові надходження</t>
  </si>
  <si>
    <t>1.Податки на доходи, податки на прибуток,     податки на збільшення ринкової вартості</t>
  </si>
  <si>
    <t>Податок з доходів фізичних осіб</t>
  </si>
  <si>
    <t>Податок на прибуток підприємств коммунальної власності</t>
  </si>
  <si>
    <t>2.Податки на власність</t>
  </si>
  <si>
    <t>Збір за першу реєстрацію транспортних засобів</t>
  </si>
  <si>
    <t>3.Збори за спеціальне використання природних ресурсів</t>
  </si>
  <si>
    <t xml:space="preserve"> Плата за використання лісових ресурсів</t>
  </si>
  <si>
    <t xml:space="preserve"> Плата за спеціальне користування водними ресурсами</t>
  </si>
  <si>
    <t xml:space="preserve"> Плата за користування надрами</t>
  </si>
  <si>
    <t xml:space="preserve"> Плата за землю</t>
  </si>
  <si>
    <t>4.Внутрішні податки на товари та послуги</t>
  </si>
  <si>
    <t>Акцизний збір з вітчизняних товарів</t>
  </si>
  <si>
    <t xml:space="preserve">Плата за видачу ліцензій та сертифікатів </t>
  </si>
  <si>
    <t>Реєстраційний збір за проведення державної реєстрації юридичних осіб та фізичних осіб-підприємців</t>
  </si>
  <si>
    <t xml:space="preserve">5. Інші податки </t>
  </si>
  <si>
    <t xml:space="preserve"> Місцеві податки і збори</t>
  </si>
  <si>
    <t>Надходження плати за надання послуг з оформлення документів на право виїзду за кордон</t>
  </si>
  <si>
    <t>Податки не віднесені до інших категорій</t>
  </si>
  <si>
    <t>Плата за торговий патент на деякі види підприємницької діяльності</t>
  </si>
  <si>
    <t>5.Інші податки та збори</t>
  </si>
  <si>
    <t>1.Місцеві податки та збори:</t>
  </si>
  <si>
    <t>в т.ч. Єдиний податок</t>
  </si>
  <si>
    <t>2.Екологічний податок</t>
  </si>
  <si>
    <t>II.Неподаткові надходження</t>
  </si>
  <si>
    <t>1  Доходи від власності та підприємницької  діяльності</t>
  </si>
  <si>
    <t>Частина прибутку (доходу) господарських організацій ( які належать до комунальної власності, або у статутних фондах яких є частка комунальної власності),що вилучається до бюджету</t>
  </si>
  <si>
    <t>Надходження від розміщення в установах банків тимчасово вільних бюджетних коштів</t>
  </si>
  <si>
    <t>Дивіденди (доход), нараховані на акції (частки, паї)  господарських товариств</t>
  </si>
  <si>
    <t>Надходження коштів від відшкодування втрат сільськогосподарського і лісогосподарського виробництва</t>
  </si>
  <si>
    <t>Інші надходження</t>
  </si>
  <si>
    <t>1. Адміністративні збори та платежі, доходи від некомерційного та побічного продажу</t>
  </si>
  <si>
    <t>Сборы , взимаемые Государственной автомобильной инспекцией</t>
  </si>
  <si>
    <t>Плата за утримання дітей у школах-інтернатах</t>
  </si>
  <si>
    <t>Плата від осіб, поміщених у медичні витверезники</t>
  </si>
  <si>
    <t>Державне мито</t>
  </si>
  <si>
    <t xml:space="preserve"> . Державне мито</t>
  </si>
  <si>
    <t>2. Інші надходження</t>
  </si>
  <si>
    <t>Адміністративні штрафи та інші санкції</t>
  </si>
  <si>
    <t>Надходження від штрафів  та фінансових санкцій</t>
  </si>
  <si>
    <t>Адмінштрафи та інші санкції</t>
  </si>
  <si>
    <t>3.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</si>
  <si>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</si>
  <si>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</si>
  <si>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 xml:space="preserve">Власні надходження бюджетних установ </t>
  </si>
  <si>
    <t>III.Доходи від операцій з капіталом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</si>
  <si>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</si>
  <si>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</si>
  <si>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</si>
  <si>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 xml:space="preserve">Надходження від відчуження майна, що знаходиться у комунальній власності </t>
  </si>
  <si>
    <t>Цільові фонди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</si>
  <si>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</si>
  <si>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</si>
  <si>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Цільові фонди, утворені органами місцевого самоврятування</t>
  </si>
  <si>
    <t>Разом доходів</t>
  </si>
  <si>
    <t>Дотаціі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</si>
  <si>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</si>
  <si>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</si>
  <si>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t>Субвенції з державного бюджету</t>
  </si>
  <si>
    <t>РАЗОМ</t>
  </si>
  <si>
    <t>ДЖЕРЕЛА ФІНАНСУВАННЯ</t>
  </si>
  <si>
    <t>план на 1півріччя 2011р. з урахуванням внесених змін</t>
  </si>
  <si>
    <t>Кошти, що передаються із загального фонду бюджету до бюджету розвитку ( спеціального фонду)</t>
  </si>
  <si>
    <t>Секретар міської ради                                           С.Г.Баранник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</si>
</sst>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</numFmts>
  <fonts count="1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0"/>
      <color indexed="18"/>
      <name val="Arial Cyr"/>
      <family val="2"/>
    </font>
    <font>
      <sz val="10"/>
      <name val="Arial CE"/>
      <family val="2"/>
    </font>
    <font>
      <sz val="11"/>
      <name val="Arial Cyr"/>
      <family val="0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9" fillId="0" borderId="8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7" xfId="0" applyFont="1" applyBorder="1" applyAlignment="1" applyProtection="1">
      <alignment vertical="top" wrapText="1"/>
      <protection/>
    </xf>
    <xf numFmtId="0" fontId="13" fillId="0" borderId="7" xfId="0" applyFont="1" applyBorder="1" applyAlignment="1">
      <alignment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7" xfId="0" applyFont="1" applyBorder="1" applyAlignment="1" applyProtection="1">
      <alignment vertical="top" wrapText="1"/>
      <protection/>
    </xf>
    <xf numFmtId="0" fontId="12" fillId="0" borderId="7" xfId="0" applyFont="1" applyBorder="1" applyAlignment="1">
      <alignment/>
    </xf>
    <xf numFmtId="0" fontId="12" fillId="0" borderId="7" xfId="0" applyFont="1" applyBorder="1" applyAlignment="1" applyProtection="1">
      <alignment vertical="top" wrapText="1"/>
      <protection/>
    </xf>
    <xf numFmtId="0" fontId="12" fillId="0" borderId="1" xfId="0" applyFont="1" applyBorder="1" applyAlignment="1">
      <alignment/>
    </xf>
    <xf numFmtId="0" fontId="12" fillId="0" borderId="1" xfId="0" applyFont="1" applyBorder="1" applyAlignment="1" applyProtection="1">
      <alignment vertical="top" wrapText="1"/>
      <protection/>
    </xf>
    <xf numFmtId="174" fontId="12" fillId="0" borderId="1" xfId="0" applyNumberFormat="1" applyFont="1" applyBorder="1" applyAlignment="1" applyProtection="1">
      <alignment/>
      <protection/>
    </xf>
    <xf numFmtId="0" fontId="11" fillId="0" borderId="11" xfId="0" applyFont="1" applyBorder="1" applyAlignment="1">
      <alignment/>
    </xf>
    <xf numFmtId="0" fontId="11" fillId="0" borderId="11" xfId="0" applyFont="1" applyBorder="1" applyAlignment="1" applyProtection="1">
      <alignment vertical="top" wrapText="1"/>
      <protection/>
    </xf>
    <xf numFmtId="174" fontId="12" fillId="0" borderId="12" xfId="0" applyNumberFormat="1" applyFont="1" applyBorder="1" applyAlignment="1" applyProtection="1">
      <alignment/>
      <protection/>
    </xf>
    <xf numFmtId="174" fontId="11" fillId="0" borderId="13" xfId="0" applyNumberFormat="1" applyFont="1" applyBorder="1" applyAlignment="1" applyProtection="1">
      <alignment/>
      <protection/>
    </xf>
    <xf numFmtId="174" fontId="13" fillId="0" borderId="13" xfId="0" applyNumberFormat="1" applyFont="1" applyBorder="1" applyAlignment="1" applyProtection="1">
      <alignment/>
      <protection/>
    </xf>
    <xf numFmtId="174" fontId="11" fillId="0" borderId="13" xfId="0" applyNumberFormat="1" applyFont="1" applyBorder="1" applyAlignment="1">
      <alignment/>
    </xf>
    <xf numFmtId="174" fontId="13" fillId="0" borderId="13" xfId="0" applyNumberFormat="1" applyFont="1" applyBorder="1" applyAlignment="1">
      <alignment/>
    </xf>
    <xf numFmtId="174" fontId="11" fillId="0" borderId="13" xfId="0" applyNumberFormat="1" applyFont="1" applyBorder="1" applyAlignment="1" applyProtection="1">
      <alignment wrapText="1"/>
      <protection/>
    </xf>
    <xf numFmtId="174" fontId="11" fillId="0" borderId="14" xfId="0" applyNumberFormat="1" applyFont="1" applyBorder="1" applyAlignment="1" applyProtection="1">
      <alignment wrapText="1"/>
      <protection/>
    </xf>
    <xf numFmtId="174" fontId="12" fillId="0" borderId="15" xfId="0" applyNumberFormat="1" applyFont="1" applyBorder="1" applyAlignment="1" applyProtection="1">
      <alignment/>
      <protection/>
    </xf>
    <xf numFmtId="174" fontId="12" fillId="0" borderId="16" xfId="0" applyNumberFormat="1" applyFont="1" applyBorder="1" applyAlignment="1" applyProtection="1">
      <alignment/>
      <protection/>
    </xf>
    <xf numFmtId="174" fontId="11" fillId="0" borderId="17" xfId="0" applyNumberFormat="1" applyFont="1" applyBorder="1" applyAlignment="1" applyProtection="1">
      <alignment/>
      <protection/>
    </xf>
    <xf numFmtId="174" fontId="11" fillId="0" borderId="18" xfId="0" applyNumberFormat="1" applyFont="1" applyBorder="1" applyAlignment="1" applyProtection="1">
      <alignment/>
      <protection/>
    </xf>
    <xf numFmtId="174" fontId="11" fillId="0" borderId="17" xfId="0" applyNumberFormat="1" applyFont="1" applyBorder="1" applyAlignment="1" applyProtection="1">
      <alignment wrapText="1"/>
      <protection/>
    </xf>
    <xf numFmtId="174" fontId="11" fillId="0" borderId="18" xfId="0" applyNumberFormat="1" applyFont="1" applyBorder="1" applyAlignment="1" applyProtection="1">
      <alignment wrapText="1"/>
      <protection/>
    </xf>
    <xf numFmtId="174" fontId="13" fillId="0" borderId="17" xfId="0" applyNumberFormat="1" applyFont="1" applyBorder="1" applyAlignment="1" applyProtection="1">
      <alignment wrapText="1"/>
      <protection/>
    </xf>
    <xf numFmtId="174" fontId="13" fillId="0" borderId="13" xfId="0" applyNumberFormat="1" applyFont="1" applyBorder="1" applyAlignment="1" applyProtection="1">
      <alignment wrapText="1"/>
      <protection/>
    </xf>
    <xf numFmtId="174" fontId="13" fillId="0" borderId="18" xfId="0" applyNumberFormat="1" applyFont="1" applyBorder="1" applyAlignment="1" applyProtection="1">
      <alignment wrapText="1"/>
      <protection/>
    </xf>
    <xf numFmtId="174" fontId="11" fillId="0" borderId="17" xfId="0" applyNumberFormat="1" applyFont="1" applyBorder="1" applyAlignment="1">
      <alignment/>
    </xf>
    <xf numFmtId="174" fontId="11" fillId="0" borderId="18" xfId="0" applyNumberFormat="1" applyFont="1" applyBorder="1" applyAlignment="1">
      <alignment/>
    </xf>
    <xf numFmtId="174" fontId="12" fillId="0" borderId="17" xfId="0" applyNumberFormat="1" applyFont="1" applyBorder="1" applyAlignment="1" applyProtection="1">
      <alignment wrapText="1"/>
      <protection/>
    </xf>
    <xf numFmtId="174" fontId="12" fillId="0" borderId="13" xfId="0" applyNumberFormat="1" applyFont="1" applyBorder="1" applyAlignment="1" applyProtection="1">
      <alignment wrapText="1"/>
      <protection/>
    </xf>
    <xf numFmtId="174" fontId="12" fillId="0" borderId="18" xfId="0" applyNumberFormat="1" applyFont="1" applyBorder="1" applyAlignment="1" applyProtection="1">
      <alignment wrapText="1"/>
      <protection/>
    </xf>
    <xf numFmtId="174" fontId="11" fillId="0" borderId="19" xfId="0" applyNumberFormat="1" applyFont="1" applyBorder="1" applyAlignment="1" applyProtection="1">
      <alignment wrapText="1"/>
      <protection/>
    </xf>
    <xf numFmtId="174" fontId="11" fillId="0" borderId="20" xfId="0" applyNumberFormat="1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179" fontId="3" fillId="0" borderId="16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1" fillId="0" borderId="18" xfId="0" applyNumberFormat="1" applyFont="1" applyFill="1" applyBorder="1" applyAlignment="1">
      <alignment/>
    </xf>
    <xf numFmtId="179" fontId="1" fillId="0" borderId="20" xfId="0" applyNumberFormat="1" applyFont="1" applyFill="1" applyBorder="1" applyAlignment="1">
      <alignment/>
    </xf>
    <xf numFmtId="179" fontId="3" fillId="0" borderId="4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4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179" fontId="1" fillId="0" borderId="18" xfId="0" applyNumberFormat="1" applyFont="1" applyBorder="1" applyAlignment="1">
      <alignment/>
    </xf>
    <xf numFmtId="179" fontId="3" fillId="0" borderId="4" xfId="0" applyNumberFormat="1" applyFont="1" applyBorder="1" applyAlignment="1">
      <alignment wrapText="1"/>
    </xf>
    <xf numFmtId="179" fontId="1" fillId="0" borderId="4" xfId="0" applyNumberFormat="1" applyFont="1" applyBorder="1" applyAlignment="1">
      <alignment wrapText="1"/>
    </xf>
    <xf numFmtId="179" fontId="1" fillId="0" borderId="23" xfId="0" applyNumberFormat="1" applyFont="1" applyBorder="1" applyAlignment="1">
      <alignment/>
    </xf>
    <xf numFmtId="179" fontId="1" fillId="0" borderId="24" xfId="0" applyNumberFormat="1" applyFont="1" applyBorder="1" applyAlignment="1">
      <alignment/>
    </xf>
    <xf numFmtId="179" fontId="3" fillId="0" borderId="4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179" fontId="1" fillId="0" borderId="26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2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3" fillId="0" borderId="3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3" fillId="0" borderId="29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1" fillId="0" borderId="29" xfId="0" applyNumberFormat="1" applyFont="1" applyBorder="1" applyAlignment="1">
      <alignment wrapText="1"/>
    </xf>
    <xf numFmtId="4" fontId="3" fillId="0" borderId="29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4" fontId="1" fillId="0" borderId="37" xfId="0" applyNumberFormat="1" applyFont="1" applyBorder="1" applyAlignment="1">
      <alignment wrapText="1"/>
    </xf>
    <xf numFmtId="179" fontId="1" fillId="0" borderId="38" xfId="0" applyNumberFormat="1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179" fontId="3" fillId="0" borderId="24" xfId="0" applyNumberFormat="1" applyFont="1" applyBorder="1" applyAlignment="1">
      <alignment/>
    </xf>
    <xf numFmtId="4" fontId="1" fillId="0" borderId="39" xfId="0" applyNumberFormat="1" applyFont="1" applyBorder="1" applyAlignment="1">
      <alignment wrapText="1"/>
    </xf>
    <xf numFmtId="179" fontId="1" fillId="0" borderId="40" xfId="0" applyNumberFormat="1" applyFont="1" applyBorder="1" applyAlignment="1">
      <alignment wrapText="1"/>
    </xf>
    <xf numFmtId="4" fontId="1" fillId="0" borderId="41" xfId="0" applyNumberFormat="1" applyFont="1" applyBorder="1" applyAlignment="1">
      <alignment wrapText="1"/>
    </xf>
    <xf numFmtId="0" fontId="1" fillId="0" borderId="42" xfId="0" applyFont="1" applyBorder="1" applyAlignment="1">
      <alignment vertical="top" wrapText="1"/>
    </xf>
    <xf numFmtId="4" fontId="1" fillId="0" borderId="43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179" fontId="1" fillId="0" borderId="44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45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179" fontId="3" fillId="0" borderId="48" xfId="0" applyNumberFormat="1" applyFont="1" applyBorder="1" applyAlignment="1">
      <alignment/>
    </xf>
    <xf numFmtId="179" fontId="3" fillId="0" borderId="49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179" fontId="3" fillId="0" borderId="50" xfId="0" applyNumberFormat="1" applyFont="1" applyBorder="1" applyAlignment="1">
      <alignment/>
    </xf>
    <xf numFmtId="179" fontId="1" fillId="0" borderId="48" xfId="0" applyNumberFormat="1" applyFont="1" applyBorder="1" applyAlignment="1">
      <alignment/>
    </xf>
    <xf numFmtId="179" fontId="1" fillId="0" borderId="49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0" fontId="1" fillId="0" borderId="52" xfId="0" applyFont="1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4" fontId="3" fillId="0" borderId="3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3" fillId="0" borderId="2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79" fontId="1" fillId="0" borderId="24" xfId="0" applyNumberFormat="1" applyFont="1" applyFill="1" applyBorder="1" applyAlignment="1">
      <alignment/>
    </xf>
    <xf numFmtId="179" fontId="3" fillId="0" borderId="20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3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/>
    </xf>
    <xf numFmtId="4" fontId="3" fillId="0" borderId="36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79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179" fontId="1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17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3" fillId="0" borderId="53" xfId="0" applyFont="1" applyBorder="1" applyAlignment="1">
      <alignment vertical="top" wrapText="1"/>
    </xf>
    <xf numFmtId="4" fontId="3" fillId="0" borderId="54" xfId="0" applyNumberFormat="1" applyFont="1" applyBorder="1" applyAlignment="1">
      <alignment/>
    </xf>
    <xf numFmtId="179" fontId="3" fillId="0" borderId="54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179" fontId="3" fillId="0" borderId="55" xfId="0" applyNumberFormat="1" applyFont="1" applyBorder="1" applyAlignment="1">
      <alignment/>
    </xf>
    <xf numFmtId="0" fontId="1" fillId="0" borderId="56" xfId="0" applyFont="1" applyBorder="1" applyAlignment="1">
      <alignment vertical="top" wrapText="1"/>
    </xf>
    <xf numFmtId="179" fontId="1" fillId="0" borderId="57" xfId="0" applyNumberFormat="1" applyFont="1" applyBorder="1" applyAlignment="1">
      <alignment/>
    </xf>
    <xf numFmtId="0" fontId="3" fillId="0" borderId="56" xfId="0" applyFont="1" applyBorder="1" applyAlignment="1">
      <alignment vertical="top" wrapText="1"/>
    </xf>
    <xf numFmtId="179" fontId="3" fillId="0" borderId="57" xfId="0" applyNumberFormat="1" applyFont="1" applyBorder="1" applyAlignment="1">
      <alignment/>
    </xf>
    <xf numFmtId="179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179" fontId="1" fillId="0" borderId="57" xfId="0" applyNumberFormat="1" applyFont="1" applyBorder="1" applyAlignment="1">
      <alignment/>
    </xf>
    <xf numFmtId="0" fontId="3" fillId="0" borderId="56" xfId="0" applyFont="1" applyFill="1" applyBorder="1" applyAlignment="1">
      <alignment vertical="top" wrapText="1"/>
    </xf>
    <xf numFmtId="0" fontId="3" fillId="0" borderId="58" xfId="0" applyFont="1" applyBorder="1" applyAlignment="1">
      <alignment/>
    </xf>
    <xf numFmtId="4" fontId="3" fillId="0" borderId="22" xfId="0" applyNumberFormat="1" applyFont="1" applyBorder="1" applyAlignment="1">
      <alignment/>
    </xf>
    <xf numFmtId="179" fontId="3" fillId="0" borderId="22" xfId="0" applyNumberFormat="1" applyFont="1" applyBorder="1" applyAlignment="1">
      <alignment/>
    </xf>
    <xf numFmtId="0" fontId="1" fillId="0" borderId="56" xfId="0" applyFont="1" applyFill="1" applyBorder="1" applyAlignment="1">
      <alignment vertical="top" wrapText="1"/>
    </xf>
    <xf numFmtId="0" fontId="14" fillId="0" borderId="59" xfId="0" applyFont="1" applyBorder="1" applyAlignment="1">
      <alignment horizontal="center" vertical="top"/>
    </xf>
    <xf numFmtId="0" fontId="14" fillId="0" borderId="60" xfId="0" applyFont="1" applyBorder="1" applyAlignment="1">
      <alignment horizontal="center" vertical="top"/>
    </xf>
    <xf numFmtId="0" fontId="14" fillId="0" borderId="6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showZeros="0" tabSelected="1" view="pageBreakPreview" zoomScaleNormal="120" zoomScaleSheetLayoutView="100" workbookViewId="0" topLeftCell="A1">
      <pane ySplit="10" topLeftCell="BM11" activePane="bottomLeft" state="frozen"/>
      <selection pane="topLeft" activeCell="A1" sqref="A1"/>
      <selection pane="bottomLeft" activeCell="A174" sqref="A174"/>
    </sheetView>
  </sheetViews>
  <sheetFormatPr defaultColWidth="9.00390625" defaultRowHeight="12.75" outlineLevelRow="1"/>
  <cols>
    <col min="1" max="1" width="35.875" style="0" customWidth="1"/>
    <col min="2" max="3" width="12.375" style="0" customWidth="1"/>
    <col min="4" max="4" width="7.75390625" style="0" customWidth="1"/>
    <col min="5" max="6" width="12.625" style="0" customWidth="1"/>
    <col min="7" max="7" width="8.75390625" style="0" customWidth="1"/>
    <col min="8" max="8" width="14.375" style="0" bestFit="1" customWidth="1"/>
    <col min="9" max="9" width="12.75390625" style="0" customWidth="1"/>
  </cols>
  <sheetData>
    <row r="1" spans="5:8" ht="12.75" customHeight="1">
      <c r="E1" t="s">
        <v>107</v>
      </c>
      <c r="G1" s="88"/>
      <c r="H1" s="88"/>
    </row>
    <row r="2" spans="5:8" ht="12.75" customHeight="1">
      <c r="E2" t="s">
        <v>110</v>
      </c>
      <c r="G2" s="88"/>
      <c r="H2" s="88"/>
    </row>
    <row r="3" spans="7:8" ht="12.75">
      <c r="G3" s="176"/>
      <c r="H3" s="20"/>
    </row>
    <row r="4" spans="5:8" ht="12.75">
      <c r="E4" t="s">
        <v>123</v>
      </c>
      <c r="G4" s="175"/>
      <c r="H4" s="64"/>
    </row>
    <row r="5" spans="1:7" ht="12.75">
      <c r="A5" s="230" t="s">
        <v>121</v>
      </c>
      <c r="B5" s="230"/>
      <c r="C5" s="230"/>
      <c r="D5" s="230"/>
      <c r="E5" s="230"/>
      <c r="F5" s="230"/>
      <c r="G5" s="230"/>
    </row>
    <row r="6" spans="1:7" ht="12.75">
      <c r="A6" s="230" t="s">
        <v>127</v>
      </c>
      <c r="B6" s="230"/>
      <c r="C6" s="230"/>
      <c r="D6" s="230"/>
      <c r="E6" s="230"/>
      <c r="F6" s="230"/>
      <c r="G6" s="230"/>
    </row>
    <row r="7" ht="12.75">
      <c r="G7" t="s">
        <v>104</v>
      </c>
    </row>
    <row r="8" spans="1:7" ht="12.75" customHeight="1">
      <c r="A8" s="89" t="s">
        <v>0</v>
      </c>
      <c r="B8" s="231" t="s">
        <v>1</v>
      </c>
      <c r="C8" s="232"/>
      <c r="D8" s="233"/>
      <c r="E8" s="234" t="s">
        <v>2</v>
      </c>
      <c r="F8" s="234"/>
      <c r="G8" s="234"/>
    </row>
    <row r="9" spans="1:7" ht="48" customHeight="1">
      <c r="A9" s="90"/>
      <c r="B9" s="13" t="s">
        <v>128</v>
      </c>
      <c r="C9" s="14" t="s">
        <v>129</v>
      </c>
      <c r="D9" s="15" t="s">
        <v>87</v>
      </c>
      <c r="E9" s="1" t="s">
        <v>124</v>
      </c>
      <c r="F9" s="1" t="s">
        <v>130</v>
      </c>
      <c r="G9" s="1" t="s">
        <v>122</v>
      </c>
    </row>
    <row r="10" spans="1:7" s="173" customFormat="1" ht="12.75" customHeight="1">
      <c r="A10" s="1">
        <v>1</v>
      </c>
      <c r="B10" s="2">
        <v>2</v>
      </c>
      <c r="C10" s="1">
        <v>3</v>
      </c>
      <c r="D10" s="2">
        <v>4</v>
      </c>
      <c r="E10" s="1">
        <v>5</v>
      </c>
      <c r="F10" s="2">
        <v>6</v>
      </c>
      <c r="G10" s="1">
        <v>7</v>
      </c>
    </row>
    <row r="11" spans="1:7" s="173" customFormat="1" ht="14.25" customHeight="1">
      <c r="A11" s="235" t="s">
        <v>136</v>
      </c>
      <c r="B11" s="236"/>
      <c r="C11" s="236"/>
      <c r="D11" s="236"/>
      <c r="E11" s="236"/>
      <c r="F11" s="236"/>
      <c r="G11" s="237"/>
    </row>
    <row r="12" spans="1:9" s="173" customFormat="1" ht="13.5" customHeight="1">
      <c r="A12" s="17" t="s">
        <v>137</v>
      </c>
      <c r="B12" s="123">
        <f>+B13+B16+B18+B23+B27+B32</f>
        <v>51413000</v>
      </c>
      <c r="C12" s="123">
        <f>+C13+C16+C18+C23+C27+C32</f>
        <v>54841968.650000006</v>
      </c>
      <c r="D12" s="72">
        <f>IF(B12=0,0,C12/B12*100)</f>
        <v>106.66945840546167</v>
      </c>
      <c r="E12" s="94">
        <f>+E13+E16+E18+E23+E27+E32</f>
        <v>2826170</v>
      </c>
      <c r="F12" s="123">
        <f>+F13+F16+F18+F23+F27+F32</f>
        <v>1816784.88</v>
      </c>
      <c r="G12" s="72">
        <f>IF(E12=0,0,F12/E12*100)</f>
        <v>64.28434524462435</v>
      </c>
      <c r="I12" s="174"/>
    </row>
    <row r="13" spans="1:7" s="173" customFormat="1" ht="25.5" customHeight="1">
      <c r="A13" s="18" t="s">
        <v>138</v>
      </c>
      <c r="B13" s="95">
        <f>+B14+B15</f>
        <v>44113650</v>
      </c>
      <c r="C13" s="96">
        <f>+C14+C15</f>
        <v>47644329.940000005</v>
      </c>
      <c r="D13" s="73">
        <f aca="true" t="shared" si="0" ref="D13:D71">IF(B13=0,0,C13/B13*100)</f>
        <v>108.00359965679559</v>
      </c>
      <c r="E13" s="95">
        <f>+E14+E15</f>
        <v>0</v>
      </c>
      <c r="F13" s="96">
        <f>+F14+F15</f>
        <v>0</v>
      </c>
      <c r="G13" s="73">
        <f aca="true" t="shared" si="1" ref="G13:G72">IF(E13=0,0,F13/E13*100)</f>
        <v>0</v>
      </c>
    </row>
    <row r="14" spans="1:7" ht="14.25" customHeight="1">
      <c r="A14" s="19" t="s">
        <v>139</v>
      </c>
      <c r="B14" s="97">
        <v>44063650</v>
      </c>
      <c r="C14" s="93">
        <v>47527692.84</v>
      </c>
      <c r="D14" s="74">
        <f t="shared" si="0"/>
        <v>107.86145233088953</v>
      </c>
      <c r="E14" s="97"/>
      <c r="F14" s="93"/>
      <c r="G14" s="74">
        <f t="shared" si="1"/>
        <v>0</v>
      </c>
    </row>
    <row r="15" spans="1:7" ht="26.25" customHeight="1">
      <c r="A15" s="16" t="s">
        <v>140</v>
      </c>
      <c r="B15" s="98">
        <v>50000</v>
      </c>
      <c r="C15" s="99">
        <v>116637.1</v>
      </c>
      <c r="D15" s="75">
        <f t="shared" si="0"/>
        <v>233.2742</v>
      </c>
      <c r="E15" s="98"/>
      <c r="F15" s="99"/>
      <c r="G15" s="75">
        <f t="shared" si="1"/>
        <v>0</v>
      </c>
    </row>
    <row r="16" spans="1:7" ht="15" customHeight="1">
      <c r="A16" s="17" t="s">
        <v>141</v>
      </c>
      <c r="B16" s="94">
        <f>+B17</f>
        <v>0</v>
      </c>
      <c r="C16" s="100">
        <f>+C17</f>
        <v>0</v>
      </c>
      <c r="D16" s="72">
        <f t="shared" si="0"/>
        <v>0</v>
      </c>
      <c r="E16" s="123">
        <f>+E17</f>
        <v>550000</v>
      </c>
      <c r="F16" s="100">
        <f>+F17</f>
        <v>252984.36</v>
      </c>
      <c r="G16" s="72">
        <f t="shared" si="1"/>
        <v>45.99715636363636</v>
      </c>
    </row>
    <row r="17" spans="1:7" ht="24.75" customHeight="1">
      <c r="A17" s="16" t="s">
        <v>142</v>
      </c>
      <c r="B17" s="98"/>
      <c r="C17" s="99"/>
      <c r="D17" s="75">
        <f t="shared" si="0"/>
        <v>0</v>
      </c>
      <c r="E17" s="122">
        <v>550000</v>
      </c>
      <c r="F17" s="99">
        <v>252984.36</v>
      </c>
      <c r="G17" s="75">
        <f t="shared" si="1"/>
        <v>45.99715636363636</v>
      </c>
    </row>
    <row r="18" spans="1:7" ht="23.25" customHeight="1">
      <c r="A18" s="17" t="s">
        <v>143</v>
      </c>
      <c r="B18" s="94">
        <f>+B19+B20+B21+B22</f>
        <v>7022975</v>
      </c>
      <c r="C18" s="100">
        <f>+C19+C20+C21+C22</f>
        <v>6734351.64</v>
      </c>
      <c r="D18" s="72">
        <f t="shared" si="0"/>
        <v>95.89029777266757</v>
      </c>
      <c r="E18" s="123">
        <f>+E19+E20+E21+E22</f>
        <v>0</v>
      </c>
      <c r="F18" s="100">
        <f>+F19+F20+F21+F22</f>
        <v>0</v>
      </c>
      <c r="G18" s="72">
        <f t="shared" si="1"/>
        <v>0</v>
      </c>
    </row>
    <row r="19" spans="1:7" ht="22.5" customHeight="1" hidden="1" outlineLevel="1">
      <c r="A19" s="19" t="s">
        <v>144</v>
      </c>
      <c r="B19" s="97"/>
      <c r="C19" s="93"/>
      <c r="D19" s="74">
        <f t="shared" si="0"/>
        <v>0</v>
      </c>
      <c r="E19" s="121"/>
      <c r="F19" s="93"/>
      <c r="G19" s="74">
        <f t="shared" si="1"/>
        <v>0</v>
      </c>
    </row>
    <row r="20" spans="1:7" ht="22.5" customHeight="1" hidden="1" outlineLevel="1">
      <c r="A20" s="19" t="s">
        <v>145</v>
      </c>
      <c r="B20" s="97"/>
      <c r="C20" s="93"/>
      <c r="D20" s="74">
        <f t="shared" si="0"/>
        <v>0</v>
      </c>
      <c r="E20" s="121"/>
      <c r="F20" s="93"/>
      <c r="G20" s="74">
        <f t="shared" si="1"/>
        <v>0</v>
      </c>
    </row>
    <row r="21" spans="1:7" ht="12.75" customHeight="1" hidden="1" outlineLevel="1">
      <c r="A21" s="19" t="s">
        <v>146</v>
      </c>
      <c r="B21" s="97"/>
      <c r="C21" s="93"/>
      <c r="D21" s="74">
        <f t="shared" si="0"/>
        <v>0</v>
      </c>
      <c r="E21" s="121"/>
      <c r="F21" s="93"/>
      <c r="G21" s="74">
        <f t="shared" si="1"/>
        <v>0</v>
      </c>
    </row>
    <row r="22" spans="1:7" ht="14.25" customHeight="1" collapsed="1">
      <c r="A22" s="16" t="s">
        <v>147</v>
      </c>
      <c r="B22" s="98">
        <v>7022975</v>
      </c>
      <c r="C22" s="99">
        <v>6734351.64</v>
      </c>
      <c r="D22" s="75">
        <f t="shared" si="0"/>
        <v>95.89029777266757</v>
      </c>
      <c r="E22" s="122"/>
      <c r="F22" s="99"/>
      <c r="G22" s="75">
        <f t="shared" si="1"/>
        <v>0</v>
      </c>
    </row>
    <row r="23" spans="1:7" ht="15" customHeight="1">
      <c r="A23" s="17" t="s">
        <v>148</v>
      </c>
      <c r="B23" s="94">
        <f>+B26</f>
        <v>19980</v>
      </c>
      <c r="C23" s="94">
        <f>+C26</f>
        <v>16931.1</v>
      </c>
      <c r="D23" s="72">
        <f t="shared" si="0"/>
        <v>84.74024024024023</v>
      </c>
      <c r="E23" s="123">
        <f>+E24</f>
        <v>0</v>
      </c>
      <c r="F23" s="123">
        <f>+F24</f>
        <v>0</v>
      </c>
      <c r="G23" s="72">
        <f t="shared" si="1"/>
        <v>0</v>
      </c>
    </row>
    <row r="24" spans="1:7" ht="12.75" customHeight="1" hidden="1" outlineLevel="1">
      <c r="A24" s="19" t="s">
        <v>149</v>
      </c>
      <c r="B24" s="97"/>
      <c r="C24" s="93"/>
      <c r="D24" s="74">
        <f t="shared" si="0"/>
        <v>0</v>
      </c>
      <c r="E24" s="121"/>
      <c r="F24" s="93"/>
      <c r="G24" s="74">
        <f t="shared" si="1"/>
        <v>0</v>
      </c>
    </row>
    <row r="25" spans="1:7" ht="21" customHeight="1" hidden="1">
      <c r="A25" s="19" t="s">
        <v>150</v>
      </c>
      <c r="B25" s="97"/>
      <c r="C25" s="93"/>
      <c r="D25" s="74">
        <f t="shared" si="0"/>
        <v>0</v>
      </c>
      <c r="E25" s="121"/>
      <c r="F25" s="93"/>
      <c r="G25" s="74">
        <f t="shared" si="1"/>
        <v>0</v>
      </c>
    </row>
    <row r="26" spans="1:7" ht="34.5" customHeight="1">
      <c r="A26" s="19" t="s">
        <v>151</v>
      </c>
      <c r="B26" s="97">
        <v>19980</v>
      </c>
      <c r="C26" s="93">
        <v>16931.1</v>
      </c>
      <c r="D26" s="74">
        <f t="shared" si="0"/>
        <v>84.74024024024023</v>
      </c>
      <c r="E26" s="121"/>
      <c r="F26" s="93"/>
      <c r="G26" s="74"/>
    </row>
    <row r="27" spans="1:7" ht="0.75" customHeight="1" hidden="1" outlineLevel="1">
      <c r="A27" s="7" t="s">
        <v>152</v>
      </c>
      <c r="B27" s="101">
        <f>+B28+B29+B30+B31</f>
        <v>0</v>
      </c>
      <c r="C27" s="102">
        <f>+C28+C29+C30+C31</f>
        <v>0</v>
      </c>
      <c r="D27" s="75">
        <f t="shared" si="0"/>
        <v>0</v>
      </c>
      <c r="E27" s="118">
        <f>+E28+E29+E30+E31</f>
        <v>0</v>
      </c>
      <c r="F27" s="102">
        <f>+F28+F29+F30+F31</f>
        <v>0</v>
      </c>
      <c r="G27" s="75">
        <f t="shared" si="1"/>
        <v>0</v>
      </c>
    </row>
    <row r="28" spans="1:7" ht="21" customHeight="1" hidden="1" outlineLevel="1">
      <c r="A28" s="8" t="s">
        <v>153</v>
      </c>
      <c r="B28" s="103"/>
      <c r="C28" s="104"/>
      <c r="D28" s="75">
        <f t="shared" si="0"/>
        <v>0</v>
      </c>
      <c r="E28" s="124"/>
      <c r="F28" s="104"/>
      <c r="G28" s="75">
        <f t="shared" si="1"/>
        <v>0</v>
      </c>
    </row>
    <row r="29" spans="1:7" ht="15.75" customHeight="1" hidden="1" outlineLevel="1">
      <c r="A29" s="9" t="s">
        <v>154</v>
      </c>
      <c r="B29" s="103"/>
      <c r="C29" s="104"/>
      <c r="D29" s="75">
        <f t="shared" si="0"/>
        <v>0</v>
      </c>
      <c r="E29" s="124"/>
      <c r="F29" s="104"/>
      <c r="G29" s="75">
        <f t="shared" si="1"/>
        <v>0</v>
      </c>
    </row>
    <row r="30" spans="1:7" ht="0.75" customHeight="1" hidden="1" outlineLevel="1">
      <c r="A30" s="9" t="s">
        <v>155</v>
      </c>
      <c r="B30" s="103"/>
      <c r="C30" s="104"/>
      <c r="D30" s="75">
        <f t="shared" si="0"/>
        <v>0</v>
      </c>
      <c r="E30" s="124"/>
      <c r="F30" s="104"/>
      <c r="G30" s="75">
        <f t="shared" si="1"/>
        <v>0</v>
      </c>
    </row>
    <row r="31" spans="1:7" ht="27.75" customHeight="1" hidden="1" collapsed="1">
      <c r="A31" s="8" t="s">
        <v>156</v>
      </c>
      <c r="B31" s="103"/>
      <c r="C31" s="104"/>
      <c r="D31" s="75">
        <f t="shared" si="0"/>
        <v>0</v>
      </c>
      <c r="E31" s="124"/>
      <c r="F31" s="104"/>
      <c r="G31" s="75">
        <f t="shared" si="1"/>
        <v>0</v>
      </c>
    </row>
    <row r="32" spans="1:7" ht="13.5" customHeight="1">
      <c r="A32" s="10" t="s">
        <v>157</v>
      </c>
      <c r="B32" s="138">
        <f>(B33+B34)</f>
        <v>256395</v>
      </c>
      <c r="C32" s="139">
        <f>(C33+C34)</f>
        <v>446355.97</v>
      </c>
      <c r="D32" s="140">
        <f t="shared" si="0"/>
        <v>174.08918660660308</v>
      </c>
      <c r="E32" s="139">
        <f>(E33+E35)</f>
        <v>2276170</v>
      </c>
      <c r="F32" s="139">
        <f>(F33+F35)</f>
        <v>1563800.52</v>
      </c>
      <c r="G32" s="75">
        <f t="shared" si="1"/>
        <v>68.70315134634056</v>
      </c>
    </row>
    <row r="33" spans="1:7" ht="14.25" customHeight="1">
      <c r="A33" s="8" t="s">
        <v>158</v>
      </c>
      <c r="B33" s="103">
        <v>256395</v>
      </c>
      <c r="C33" s="104">
        <f>85311.68+361044.29</f>
        <v>446355.97</v>
      </c>
      <c r="D33" s="75">
        <f t="shared" si="0"/>
        <v>174.08918660660308</v>
      </c>
      <c r="E33" s="124">
        <v>2006870</v>
      </c>
      <c r="F33" s="104">
        <v>1423155.45</v>
      </c>
      <c r="G33" s="75">
        <f t="shared" si="1"/>
        <v>70.91418228385496</v>
      </c>
    </row>
    <row r="34" spans="1:7" ht="15" customHeight="1" outlineLevel="1">
      <c r="A34" s="8" t="s">
        <v>159</v>
      </c>
      <c r="B34" s="103"/>
      <c r="C34" s="104"/>
      <c r="D34" s="75">
        <f t="shared" si="0"/>
        <v>0</v>
      </c>
      <c r="E34" s="124">
        <v>1958870</v>
      </c>
      <c r="F34" s="104">
        <v>1379282.13</v>
      </c>
      <c r="G34" s="75">
        <f t="shared" si="1"/>
        <v>70.4121319944662</v>
      </c>
    </row>
    <row r="35" spans="1:7" ht="25.5" customHeight="1" outlineLevel="1">
      <c r="A35" s="8" t="s">
        <v>160</v>
      </c>
      <c r="B35" s="103"/>
      <c r="C35" s="124"/>
      <c r="D35" s="187"/>
      <c r="E35" s="124">
        <v>269300</v>
      </c>
      <c r="F35" s="124">
        <v>140645.07</v>
      </c>
      <c r="G35" s="75">
        <f t="shared" si="1"/>
        <v>52.22616784255477</v>
      </c>
    </row>
    <row r="36" spans="1:7" ht="16.5" customHeight="1" outlineLevel="1">
      <c r="A36" s="7" t="s">
        <v>161</v>
      </c>
      <c r="B36" s="101">
        <f>(B43+B49+B53)</f>
        <v>421385</v>
      </c>
      <c r="C36" s="118">
        <f>(C43+C49+C53)</f>
        <v>570648.2999999999</v>
      </c>
      <c r="D36" s="76">
        <f t="shared" si="0"/>
        <v>135.42207245155853</v>
      </c>
      <c r="E36" s="118">
        <f>(E53+E58)</f>
        <v>8388876.02</v>
      </c>
      <c r="F36" s="118">
        <f>(F53+F58)</f>
        <v>6395607.51</v>
      </c>
      <c r="G36" s="76">
        <f t="shared" si="1"/>
        <v>76.23914687441048</v>
      </c>
    </row>
    <row r="37" spans="1:7" ht="1.5" customHeight="1" hidden="1">
      <c r="A37" s="17" t="s">
        <v>162</v>
      </c>
      <c r="B37" s="94">
        <f>+B38+B39+B40+B41+B42</f>
        <v>0</v>
      </c>
      <c r="C37" s="123">
        <v>0</v>
      </c>
      <c r="D37" s="72">
        <f t="shared" si="0"/>
        <v>0</v>
      </c>
      <c r="E37" s="123">
        <f>+E38+E39+E40+E41+E42</f>
        <v>0</v>
      </c>
      <c r="F37" s="100">
        <f>+F38+F39+F40+F41+F42</f>
        <v>0</v>
      </c>
      <c r="G37" s="72">
        <f t="shared" si="1"/>
        <v>0</v>
      </c>
    </row>
    <row r="38" spans="1:7" ht="12.75" customHeight="1" hidden="1" outlineLevel="1">
      <c r="A38" s="19" t="s">
        <v>163</v>
      </c>
      <c r="B38" s="97">
        <v>0</v>
      </c>
      <c r="C38" s="121">
        <v>0</v>
      </c>
      <c r="D38" s="74">
        <f t="shared" si="0"/>
        <v>0</v>
      </c>
      <c r="E38" s="121"/>
      <c r="F38" s="93"/>
      <c r="G38" s="74">
        <f t="shared" si="1"/>
        <v>0</v>
      </c>
    </row>
    <row r="39" spans="1:7" ht="12.75" customHeight="1" hidden="1" collapsed="1">
      <c r="A39" s="19" t="s">
        <v>164</v>
      </c>
      <c r="B39" s="97"/>
      <c r="C39" s="121">
        <v>0</v>
      </c>
      <c r="D39" s="74">
        <f t="shared" si="0"/>
        <v>0</v>
      </c>
      <c r="E39" s="121"/>
      <c r="F39" s="93"/>
      <c r="G39" s="74">
        <f t="shared" si="1"/>
        <v>0</v>
      </c>
    </row>
    <row r="40" spans="1:7" ht="33.75" customHeight="1" hidden="1" outlineLevel="1">
      <c r="A40" s="19" t="s">
        <v>165</v>
      </c>
      <c r="B40" s="97"/>
      <c r="C40" s="121"/>
      <c r="D40" s="74">
        <f t="shared" si="0"/>
        <v>0</v>
      </c>
      <c r="E40" s="121"/>
      <c r="F40" s="93"/>
      <c r="G40" s="74">
        <f t="shared" si="1"/>
        <v>0</v>
      </c>
    </row>
    <row r="41" spans="1:7" ht="12.75" customHeight="1" hidden="1" collapsed="1">
      <c r="A41" s="16" t="s">
        <v>166</v>
      </c>
      <c r="B41" s="105"/>
      <c r="C41" s="127"/>
      <c r="D41" s="77">
        <f t="shared" si="0"/>
        <v>0</v>
      </c>
      <c r="E41" s="122">
        <v>0</v>
      </c>
      <c r="F41" s="99">
        <v>0</v>
      </c>
      <c r="G41" s="77">
        <f t="shared" si="1"/>
        <v>0</v>
      </c>
    </row>
    <row r="42" spans="1:7" ht="22.5" customHeight="1" hidden="1" outlineLevel="1">
      <c r="A42" s="8" t="s">
        <v>167</v>
      </c>
      <c r="B42" s="107"/>
      <c r="C42" s="115"/>
      <c r="D42" s="78">
        <f t="shared" si="0"/>
        <v>0</v>
      </c>
      <c r="E42" s="115"/>
      <c r="F42" s="108"/>
      <c r="G42" s="78">
        <f t="shared" si="1"/>
        <v>0</v>
      </c>
    </row>
    <row r="43" spans="1:7" ht="25.5" customHeight="1" collapsed="1">
      <c r="A43" s="17" t="s">
        <v>168</v>
      </c>
      <c r="B43" s="109">
        <f>B47</f>
        <v>148920</v>
      </c>
      <c r="C43" s="125">
        <f>C47</f>
        <v>196528.43</v>
      </c>
      <c r="D43" s="79">
        <f t="shared" si="0"/>
        <v>131.96913107708838</v>
      </c>
      <c r="E43" s="125">
        <f>+E44+E45+E46+E47+E48</f>
        <v>0</v>
      </c>
      <c r="F43" s="110">
        <f>+F44+F45+F46+F47+F48</f>
        <v>0</v>
      </c>
      <c r="G43" s="79">
        <f t="shared" si="1"/>
        <v>0</v>
      </c>
    </row>
    <row r="44" spans="1:7" ht="12.75" customHeight="1" hidden="1" outlineLevel="1">
      <c r="A44" s="19" t="s">
        <v>169</v>
      </c>
      <c r="B44" s="111"/>
      <c r="C44" s="126"/>
      <c r="D44" s="80">
        <f t="shared" si="0"/>
        <v>0</v>
      </c>
      <c r="E44" s="126"/>
      <c r="F44" s="112"/>
      <c r="G44" s="80">
        <f t="shared" si="1"/>
        <v>0</v>
      </c>
    </row>
    <row r="45" spans="1:7" ht="22.5" customHeight="1" hidden="1" outlineLevel="1" collapsed="1">
      <c r="A45" s="19" t="s">
        <v>170</v>
      </c>
      <c r="B45" s="111"/>
      <c r="C45" s="126"/>
      <c r="D45" s="80">
        <f t="shared" si="0"/>
        <v>0</v>
      </c>
      <c r="E45" s="126"/>
      <c r="F45" s="112"/>
      <c r="G45" s="80">
        <f t="shared" si="1"/>
        <v>0</v>
      </c>
    </row>
    <row r="46" spans="1:7" ht="22.5" customHeight="1" hidden="1" outlineLevel="1">
      <c r="A46" s="19" t="s">
        <v>171</v>
      </c>
      <c r="B46" s="111"/>
      <c r="C46" s="126"/>
      <c r="D46" s="80">
        <f t="shared" si="0"/>
        <v>0</v>
      </c>
      <c r="E46" s="126"/>
      <c r="F46" s="112"/>
      <c r="G46" s="80">
        <f t="shared" si="1"/>
        <v>0</v>
      </c>
    </row>
    <row r="47" spans="1:7" ht="13.5" customHeight="1" collapsed="1">
      <c r="A47" s="16" t="s">
        <v>172</v>
      </c>
      <c r="B47" s="105">
        <v>148920</v>
      </c>
      <c r="C47" s="127">
        <v>196528.43</v>
      </c>
      <c r="D47" s="77">
        <f t="shared" si="0"/>
        <v>131.96913107708838</v>
      </c>
      <c r="E47" s="127"/>
      <c r="F47" s="106"/>
      <c r="G47" s="77">
        <f t="shared" si="1"/>
        <v>0</v>
      </c>
    </row>
    <row r="48" spans="1:7" ht="56.25" customHeight="1" hidden="1">
      <c r="A48" s="8" t="s">
        <v>173</v>
      </c>
      <c r="B48" s="107"/>
      <c r="C48" s="115"/>
      <c r="D48" s="77">
        <f t="shared" si="0"/>
        <v>0</v>
      </c>
      <c r="E48" s="115"/>
      <c r="F48" s="108"/>
      <c r="G48" s="78">
        <f t="shared" si="1"/>
        <v>0</v>
      </c>
    </row>
    <row r="49" spans="1:7" ht="12.75" customHeight="1">
      <c r="A49" s="7" t="s">
        <v>174</v>
      </c>
      <c r="B49" s="144">
        <f>B52</f>
        <v>16725</v>
      </c>
      <c r="C49" s="128">
        <f>C52</f>
        <v>14891.9</v>
      </c>
      <c r="D49" s="145">
        <f>IF(B49=0,0,C49/B49*100)</f>
        <v>89.03976083707025</v>
      </c>
      <c r="E49" s="128">
        <f>+E50</f>
        <v>0</v>
      </c>
      <c r="F49" s="129">
        <f>+F50</f>
        <v>0</v>
      </c>
      <c r="G49" s="81">
        <f t="shared" si="1"/>
        <v>0</v>
      </c>
    </row>
    <row r="50" spans="1:7" ht="12.75" customHeight="1" hidden="1">
      <c r="A50" s="8" t="s">
        <v>175</v>
      </c>
      <c r="B50" s="113"/>
      <c r="C50" s="130"/>
      <c r="D50" s="77">
        <f t="shared" si="0"/>
        <v>0</v>
      </c>
      <c r="E50" s="130"/>
      <c r="F50" s="114"/>
      <c r="G50" s="82">
        <f t="shared" si="1"/>
        <v>0</v>
      </c>
    </row>
    <row r="51" spans="1:7" ht="0.75" customHeight="1" hidden="1" thickBot="1">
      <c r="A51" s="71" t="s">
        <v>176</v>
      </c>
      <c r="B51" s="113"/>
      <c r="C51" s="130"/>
      <c r="D51" s="87">
        <f t="shared" si="0"/>
        <v>0</v>
      </c>
      <c r="E51" s="146"/>
      <c r="F51" s="136"/>
      <c r="G51" s="147"/>
    </row>
    <row r="52" spans="1:7" ht="12.75" customHeight="1">
      <c r="A52" s="69" t="s">
        <v>177</v>
      </c>
      <c r="B52" s="148">
        <v>16725</v>
      </c>
      <c r="C52" s="136">
        <v>14891.9</v>
      </c>
      <c r="D52" s="83">
        <f t="shared" si="0"/>
        <v>89.03976083707025</v>
      </c>
      <c r="E52" s="113"/>
      <c r="F52" s="114"/>
      <c r="G52" s="82"/>
    </row>
    <row r="53" spans="1:7" ht="17.25" customHeight="1">
      <c r="A53" s="7" t="s">
        <v>178</v>
      </c>
      <c r="B53" s="177">
        <f>B55</f>
        <v>255740</v>
      </c>
      <c r="C53" s="178">
        <f>C55</f>
        <v>359227.97</v>
      </c>
      <c r="D53" s="86">
        <f t="shared" si="0"/>
        <v>140.46608665050442</v>
      </c>
      <c r="E53" s="119">
        <f>(E55)</f>
        <v>4200</v>
      </c>
      <c r="F53" s="132">
        <f>(F55)</f>
        <v>439.74</v>
      </c>
      <c r="G53" s="86">
        <f t="shared" si="1"/>
        <v>10.47</v>
      </c>
    </row>
    <row r="54" spans="1:7" ht="1.5" customHeight="1" hidden="1">
      <c r="A54" s="172" t="s">
        <v>179</v>
      </c>
      <c r="B54" s="155">
        <v>399900</v>
      </c>
      <c r="C54" s="157">
        <v>644856.65</v>
      </c>
      <c r="D54" s="166">
        <f t="shared" si="0"/>
        <v>161.25447611902976</v>
      </c>
      <c r="E54" s="153"/>
      <c r="F54" s="150"/>
      <c r="G54" s="137">
        <f t="shared" si="1"/>
        <v>0</v>
      </c>
    </row>
    <row r="55" spans="1:7" ht="15" customHeight="1">
      <c r="A55" s="149" t="s">
        <v>167</v>
      </c>
      <c r="B55" s="156">
        <v>255740</v>
      </c>
      <c r="C55" s="158">
        <v>359227.97</v>
      </c>
      <c r="D55" s="152">
        <f t="shared" si="0"/>
        <v>140.46608665050442</v>
      </c>
      <c r="E55" s="142">
        <v>4200</v>
      </c>
      <c r="F55" s="141">
        <v>439.74</v>
      </c>
      <c r="G55" s="143">
        <f t="shared" si="1"/>
        <v>10.47</v>
      </c>
    </row>
    <row r="56" spans="1:7" ht="0.75" customHeight="1" hidden="1">
      <c r="A56" s="19" t="s">
        <v>180</v>
      </c>
      <c r="B56" s="153"/>
      <c r="C56" s="151">
        <v>0</v>
      </c>
      <c r="D56" s="137">
        <f t="shared" si="0"/>
        <v>0</v>
      </c>
      <c r="E56" s="126">
        <v>0</v>
      </c>
      <c r="F56" s="112">
        <v>0</v>
      </c>
      <c r="G56" s="137">
        <f t="shared" si="1"/>
        <v>0</v>
      </c>
    </row>
    <row r="57" spans="1:7" ht="36" customHeight="1" hidden="1" outlineLevel="1">
      <c r="A57" s="16" t="s">
        <v>180</v>
      </c>
      <c r="B57" s="105"/>
      <c r="C57" s="106">
        <v>0</v>
      </c>
      <c r="D57" s="77">
        <f t="shared" si="0"/>
        <v>0</v>
      </c>
      <c r="E57" s="127">
        <v>0</v>
      </c>
      <c r="F57" s="106">
        <v>0</v>
      </c>
      <c r="G57" s="77">
        <f t="shared" si="1"/>
        <v>0</v>
      </c>
    </row>
    <row r="58" spans="1:7" ht="16.5" customHeight="1" outlineLevel="1" collapsed="1">
      <c r="A58" s="10" t="s">
        <v>181</v>
      </c>
      <c r="B58" s="107"/>
      <c r="C58" s="115"/>
      <c r="D58" s="78"/>
      <c r="E58" s="131">
        <v>8384676.02</v>
      </c>
      <c r="F58" s="189">
        <v>6395167.77</v>
      </c>
      <c r="G58" s="188">
        <f t="shared" si="1"/>
        <v>76.27209154826711</v>
      </c>
    </row>
    <row r="59" spans="1:7" ht="16.5" customHeight="1">
      <c r="A59" s="7" t="s">
        <v>182</v>
      </c>
      <c r="B59" s="179">
        <f>(B60+B63)</f>
        <v>2400</v>
      </c>
      <c r="C59" s="181">
        <f>(C60+C61)</f>
        <v>4333.21</v>
      </c>
      <c r="D59" s="180">
        <f t="shared" si="0"/>
        <v>180.55041666666668</v>
      </c>
      <c r="E59" s="179">
        <f>(E62+E63)</f>
        <v>700000</v>
      </c>
      <c r="F59" s="181">
        <v>319665.72</v>
      </c>
      <c r="G59" s="180">
        <f t="shared" si="1"/>
        <v>45.666531428571425</v>
      </c>
    </row>
    <row r="60" spans="1:7" ht="23.25" customHeight="1">
      <c r="A60" s="7" t="s">
        <v>183</v>
      </c>
      <c r="B60" s="131">
        <v>2400</v>
      </c>
      <c r="C60" s="181">
        <v>4333.21</v>
      </c>
      <c r="D60" s="180">
        <f t="shared" si="0"/>
        <v>180.55041666666668</v>
      </c>
      <c r="E60" s="179"/>
      <c r="F60" s="181"/>
      <c r="G60" s="180">
        <f t="shared" si="1"/>
        <v>0</v>
      </c>
    </row>
    <row r="61" spans="1:7" ht="23.25" customHeight="1">
      <c r="A61" s="186" t="s">
        <v>184</v>
      </c>
      <c r="B61" s="182"/>
      <c r="C61" s="171"/>
      <c r="D61" s="170"/>
      <c r="E61" s="163"/>
      <c r="F61" s="168"/>
      <c r="G61" s="165">
        <f t="shared" si="1"/>
        <v>0</v>
      </c>
    </row>
    <row r="62" spans="1:7" ht="13.5" customHeight="1">
      <c r="A62" s="185" t="s">
        <v>185</v>
      </c>
      <c r="B62" s="183"/>
      <c r="C62" s="161"/>
      <c r="D62" s="159"/>
      <c r="E62" s="164">
        <v>500000</v>
      </c>
      <c r="F62" s="169">
        <v>82942.4</v>
      </c>
      <c r="G62" s="166">
        <f t="shared" si="1"/>
        <v>16.58848</v>
      </c>
    </row>
    <row r="63" spans="1:7" ht="25.5" customHeight="1">
      <c r="A63" s="70" t="s">
        <v>186</v>
      </c>
      <c r="B63" s="184"/>
      <c r="C63" s="162"/>
      <c r="D63" s="160">
        <f t="shared" si="0"/>
        <v>0</v>
      </c>
      <c r="E63" s="156">
        <v>200000</v>
      </c>
      <c r="F63" s="158">
        <v>236723.32</v>
      </c>
      <c r="G63" s="167">
        <f t="shared" si="1"/>
        <v>118.36166000000001</v>
      </c>
    </row>
    <row r="64" spans="1:7" ht="15.75" customHeight="1">
      <c r="A64" s="7" t="s">
        <v>187</v>
      </c>
      <c r="B64" s="107">
        <f>B65+B68</f>
        <v>0</v>
      </c>
      <c r="C64" s="115">
        <f>C65+C68</f>
        <v>0</v>
      </c>
      <c r="D64" s="78">
        <f t="shared" si="0"/>
        <v>0</v>
      </c>
      <c r="E64" s="132">
        <f>(E65+E68)</f>
        <v>0</v>
      </c>
      <c r="F64" s="132">
        <f>(F65+F68)</f>
        <v>0</v>
      </c>
      <c r="G64" s="86">
        <f t="shared" si="1"/>
        <v>0</v>
      </c>
    </row>
    <row r="65" spans="1:7" ht="21" customHeight="1">
      <c r="A65" s="70"/>
      <c r="B65" s="116"/>
      <c r="C65" s="117"/>
      <c r="D65" s="78"/>
      <c r="E65" s="133"/>
      <c r="F65" s="134"/>
      <c r="G65" s="84">
        <f t="shared" si="1"/>
        <v>0</v>
      </c>
    </row>
    <row r="66" spans="1:7" ht="79.5" customHeight="1" hidden="1">
      <c r="A66" s="8" t="s">
        <v>188</v>
      </c>
      <c r="B66" s="105"/>
      <c r="C66" s="106"/>
      <c r="D66" s="77">
        <f t="shared" si="0"/>
        <v>0</v>
      </c>
      <c r="E66" s="115"/>
      <c r="F66" s="108"/>
      <c r="G66" s="78">
        <f t="shared" si="1"/>
        <v>0</v>
      </c>
    </row>
    <row r="67" spans="1:7" ht="12.75" customHeight="1" hidden="1">
      <c r="A67" s="8" t="s">
        <v>189</v>
      </c>
      <c r="B67" s="107"/>
      <c r="C67" s="108"/>
      <c r="D67" s="78">
        <f t="shared" si="0"/>
        <v>0</v>
      </c>
      <c r="E67" s="115"/>
      <c r="F67" s="108"/>
      <c r="G67" s="78">
        <f t="shared" si="1"/>
        <v>0</v>
      </c>
    </row>
    <row r="68" spans="1:7" ht="22.5" customHeight="1">
      <c r="A68" s="8" t="s">
        <v>190</v>
      </c>
      <c r="B68" s="115"/>
      <c r="C68" s="115"/>
      <c r="D68" s="78"/>
      <c r="E68" s="115">
        <v>0</v>
      </c>
      <c r="F68" s="115">
        <v>0</v>
      </c>
      <c r="G68" s="78"/>
    </row>
    <row r="69" spans="1:7" ht="18" customHeight="1">
      <c r="A69" s="3" t="s">
        <v>191</v>
      </c>
      <c r="B69" s="118">
        <f>(B64+B59+B36+B12)</f>
        <v>51836785</v>
      </c>
      <c r="C69" s="118">
        <f>(C64+C59+C36+C12)</f>
        <v>55416950.160000004</v>
      </c>
      <c r="D69" s="85">
        <f t="shared" si="0"/>
        <v>106.90661112567071</v>
      </c>
      <c r="E69" s="118">
        <f>(E64+E59+E36+E12)</f>
        <v>11915046.02</v>
      </c>
      <c r="F69" s="118">
        <f>(F64+F59+F36+F12)</f>
        <v>8532058.11</v>
      </c>
      <c r="G69" s="85">
        <f t="shared" si="1"/>
        <v>71.60742892371975</v>
      </c>
    </row>
    <row r="70" spans="1:7" ht="12.75" customHeight="1" outlineLevel="1">
      <c r="A70" s="8" t="s">
        <v>192</v>
      </c>
      <c r="B70" s="107">
        <v>23419300</v>
      </c>
      <c r="C70" s="108">
        <v>23419399.98</v>
      </c>
      <c r="D70" s="78">
        <f t="shared" si="0"/>
        <v>100.00042691284538</v>
      </c>
      <c r="E70" s="115"/>
      <c r="F70" s="108"/>
      <c r="G70" s="85">
        <f t="shared" si="1"/>
        <v>0</v>
      </c>
    </row>
    <row r="71" spans="1:7" ht="0.75" customHeight="1">
      <c r="A71" s="8" t="s">
        <v>193</v>
      </c>
      <c r="B71" s="107"/>
      <c r="C71" s="108"/>
      <c r="D71" s="78">
        <f t="shared" si="0"/>
        <v>0</v>
      </c>
      <c r="E71" s="115"/>
      <c r="F71" s="108"/>
      <c r="G71" s="85">
        <f t="shared" si="1"/>
        <v>0</v>
      </c>
    </row>
    <row r="72" spans="1:7" ht="24" customHeight="1">
      <c r="A72" s="8"/>
      <c r="B72" s="107"/>
      <c r="C72" s="108"/>
      <c r="D72" s="78">
        <f>IF(B72=0,0,C72/B72*100)</f>
        <v>0</v>
      </c>
      <c r="E72" s="115"/>
      <c r="F72" s="108"/>
      <c r="G72" s="85">
        <f t="shared" si="1"/>
        <v>0</v>
      </c>
    </row>
    <row r="73" spans="1:7" ht="12.75" customHeight="1" hidden="1">
      <c r="A73" s="8" t="s">
        <v>194</v>
      </c>
      <c r="B73" s="107"/>
      <c r="C73" s="108"/>
      <c r="D73" s="78">
        <f>IF(B73=0,0,C73/B73*100)</f>
        <v>0</v>
      </c>
      <c r="E73" s="115"/>
      <c r="F73" s="108"/>
      <c r="G73" s="85">
        <f>IF(E73=0,0,F73/E73*100)</f>
        <v>0</v>
      </c>
    </row>
    <row r="74" spans="1:7" ht="15.75" customHeight="1">
      <c r="A74" s="8" t="s">
        <v>195</v>
      </c>
      <c r="B74" s="107">
        <v>49685447.15</v>
      </c>
      <c r="C74" s="108">
        <v>49353351.3</v>
      </c>
      <c r="D74" s="78">
        <f>IF(B74=0,0,C74/B74*100)</f>
        <v>99.33160337875715</v>
      </c>
      <c r="E74" s="115">
        <v>41664319</v>
      </c>
      <c r="F74" s="108">
        <v>602295</v>
      </c>
      <c r="G74" s="85">
        <f>IF(E74=0,0,F74/E74*100)</f>
        <v>1.4455894502919873</v>
      </c>
    </row>
    <row r="75" spans="1:8" ht="18" customHeight="1">
      <c r="A75" s="3" t="s">
        <v>191</v>
      </c>
      <c r="B75" s="119">
        <f>B74+B70+B69</f>
        <v>124941532.15</v>
      </c>
      <c r="C75" s="132">
        <f>C74+C73+C72+C70+C69</f>
        <v>128189701.44</v>
      </c>
      <c r="D75" s="85">
        <f>IF(B75=0,0,C75/B75*100)</f>
        <v>102.59975144702113</v>
      </c>
      <c r="E75" s="132">
        <f>SUM(E69:E74)</f>
        <v>53579365.019999996</v>
      </c>
      <c r="F75" s="120">
        <f>SUM(F69:F74)</f>
        <v>9134353.11</v>
      </c>
      <c r="G75" s="85">
        <f>IF(E75=0,0,F75/E75*100)</f>
        <v>17.04826682173323</v>
      </c>
      <c r="H75" s="154"/>
    </row>
    <row r="76" spans="1:7" ht="0.75" customHeight="1" hidden="1">
      <c r="A76" s="3" t="s">
        <v>196</v>
      </c>
      <c r="B76" s="119">
        <f>SUM(B75:B75)</f>
        <v>124941532.15</v>
      </c>
      <c r="C76" s="120">
        <f>SUM(C75:C75)</f>
        <v>128189701.44</v>
      </c>
      <c r="D76" s="85">
        <f>IF(B76=0,0,C76/B76*100)</f>
        <v>102.59975144702113</v>
      </c>
      <c r="E76" s="132">
        <f>SUM(E75:E75)</f>
        <v>53579365.019999996</v>
      </c>
      <c r="F76" s="120">
        <f>SUM(F75:F75)</f>
        <v>9134353.11</v>
      </c>
      <c r="G76" s="85">
        <f>IF(E76=0,0,F76/E76*100)</f>
        <v>17.04826682173323</v>
      </c>
    </row>
    <row r="77" spans="1:7" ht="0.75" customHeight="1" hidden="1">
      <c r="A77" s="194"/>
      <c r="B77" s="195"/>
      <c r="C77" s="196"/>
      <c r="D77" s="86"/>
      <c r="E77" s="196"/>
      <c r="F77" s="196"/>
      <c r="G77" s="86"/>
    </row>
    <row r="78" spans="1:7" ht="0.75" customHeight="1" hidden="1">
      <c r="A78" s="194"/>
      <c r="B78" s="195"/>
      <c r="C78" s="196"/>
      <c r="D78" s="86"/>
      <c r="E78" s="196"/>
      <c r="F78" s="196"/>
      <c r="G78" s="86"/>
    </row>
    <row r="79" spans="1:7" ht="0.75" customHeight="1">
      <c r="A79" s="194"/>
      <c r="B79" s="195"/>
      <c r="C79" s="196"/>
      <c r="D79" s="86"/>
      <c r="E79" s="196"/>
      <c r="F79" s="196"/>
      <c r="G79" s="86"/>
    </row>
    <row r="80" spans="1:7" ht="0.75" customHeight="1" hidden="1">
      <c r="A80" s="194"/>
      <c r="B80" s="195"/>
      <c r="C80" s="196"/>
      <c r="D80" s="86"/>
      <c r="E80" s="196"/>
      <c r="F80" s="196"/>
      <c r="G80" s="86"/>
    </row>
    <row r="81" spans="1:7" ht="19.5" customHeight="1">
      <c r="A81" s="238" t="s">
        <v>197</v>
      </c>
      <c r="B81" s="239"/>
      <c r="C81" s="239"/>
      <c r="D81" s="239"/>
      <c r="E81" s="239"/>
      <c r="F81" s="239"/>
      <c r="G81" s="240"/>
    </row>
    <row r="82" spans="1:7" ht="0.75" customHeight="1">
      <c r="A82" s="194"/>
      <c r="B82" s="195"/>
      <c r="C82" s="196"/>
      <c r="D82" s="86"/>
      <c r="E82" s="196"/>
      <c r="F82" s="196"/>
      <c r="G82" s="86"/>
    </row>
    <row r="83" spans="1:7" ht="18.75" customHeight="1">
      <c r="A83" s="89" t="s">
        <v>0</v>
      </c>
      <c r="B83" s="135" t="s">
        <v>1</v>
      </c>
      <c r="C83" s="91"/>
      <c r="D83" s="92"/>
      <c r="E83" s="135" t="s">
        <v>2</v>
      </c>
      <c r="F83" s="91"/>
      <c r="G83" s="92"/>
    </row>
    <row r="84" spans="1:7" ht="46.5" customHeight="1">
      <c r="A84" s="90"/>
      <c r="B84" s="13" t="s">
        <v>198</v>
      </c>
      <c r="C84" s="14" t="s">
        <v>129</v>
      </c>
      <c r="D84" s="15" t="s">
        <v>87</v>
      </c>
      <c r="E84" s="1" t="s">
        <v>124</v>
      </c>
      <c r="F84" s="1" t="s">
        <v>130</v>
      </c>
      <c r="G84" s="1" t="s">
        <v>122</v>
      </c>
    </row>
    <row r="85" spans="1:7" ht="15" customHeight="1">
      <c r="A85" s="1">
        <v>1</v>
      </c>
      <c r="B85" s="2">
        <v>2</v>
      </c>
      <c r="C85" s="1">
        <v>3</v>
      </c>
      <c r="D85" s="2">
        <v>4</v>
      </c>
      <c r="E85" s="1">
        <v>5</v>
      </c>
      <c r="F85" s="2">
        <v>6</v>
      </c>
      <c r="G85" s="1">
        <v>7</v>
      </c>
    </row>
    <row r="86" spans="1:7" ht="38.25" customHeight="1">
      <c r="A86" s="197" t="s">
        <v>199</v>
      </c>
      <c r="B86" s="2"/>
      <c r="C86" s="1"/>
      <c r="D86" s="2"/>
      <c r="E86" s="198">
        <v>5279729</v>
      </c>
      <c r="F86" s="198">
        <v>1439146.61</v>
      </c>
      <c r="G86" s="199">
        <f>F86/E86*100</f>
        <v>27.257963618966052</v>
      </c>
    </row>
    <row r="87" spans="1:7" ht="15" customHeight="1" hidden="1">
      <c r="A87" s="1"/>
      <c r="B87" s="2"/>
      <c r="C87" s="1"/>
      <c r="D87" s="2"/>
      <c r="E87" s="1"/>
      <c r="F87" s="2"/>
      <c r="G87" s="1"/>
    </row>
    <row r="88" spans="1:7" ht="15" customHeight="1" hidden="1">
      <c r="A88" s="190"/>
      <c r="B88" s="191"/>
      <c r="C88" s="192"/>
      <c r="D88" s="191"/>
      <c r="E88" s="192"/>
      <c r="F88" s="191"/>
      <c r="G88" s="193"/>
    </row>
    <row r="89" spans="1:7" ht="15.75" thickBot="1">
      <c r="A89" s="227" t="s">
        <v>4</v>
      </c>
      <c r="B89" s="228"/>
      <c r="C89" s="228"/>
      <c r="D89" s="228"/>
      <c r="E89" s="228"/>
      <c r="F89" s="228"/>
      <c r="G89" s="229"/>
    </row>
    <row r="90" spans="1:7" ht="13.5" customHeight="1">
      <c r="A90" s="209" t="s">
        <v>5</v>
      </c>
      <c r="B90" s="210">
        <v>9469600</v>
      </c>
      <c r="C90" s="210">
        <v>8123254.08</v>
      </c>
      <c r="D90" s="211">
        <f aca="true" t="shared" si="2" ref="D90:D151">IF(B90=0,0,C90/B90*100)</f>
        <v>85.78244149700093</v>
      </c>
      <c r="E90" s="212">
        <v>142848.43</v>
      </c>
      <c r="F90" s="212">
        <v>38836.43</v>
      </c>
      <c r="G90" s="213">
        <f>IF(E90=0,0,F90/E90*100)</f>
        <v>27.187159144836244</v>
      </c>
    </row>
    <row r="91" spans="1:7" ht="12.75" customHeight="1" hidden="1" outlineLevel="1">
      <c r="A91" s="214" t="s">
        <v>6</v>
      </c>
      <c r="B91" s="203"/>
      <c r="C91" s="204"/>
      <c r="D91" s="204">
        <f t="shared" si="2"/>
        <v>0</v>
      </c>
      <c r="E91" s="204"/>
      <c r="F91" s="204"/>
      <c r="G91" s="215">
        <f>IF(E91=0,0,F91/E91*100)</f>
        <v>0</v>
      </c>
    </row>
    <row r="92" spans="1:7" ht="12.75" customHeight="1" hidden="1" collapsed="1">
      <c r="A92" s="214" t="s">
        <v>7</v>
      </c>
      <c r="B92" s="203"/>
      <c r="C92" s="203"/>
      <c r="D92" s="204">
        <f t="shared" si="2"/>
        <v>0</v>
      </c>
      <c r="E92" s="205"/>
      <c r="F92" s="204"/>
      <c r="G92" s="215">
        <f>IF(E92=0,0,F92/E92*100)</f>
        <v>0</v>
      </c>
    </row>
    <row r="93" spans="1:7" ht="12.75" customHeight="1" hidden="1" outlineLevel="1">
      <c r="A93" s="216" t="s">
        <v>8</v>
      </c>
      <c r="B93" s="201">
        <f>+B94+B95</f>
        <v>0</v>
      </c>
      <c r="C93" s="202">
        <f>+C94+C95</f>
        <v>0</v>
      </c>
      <c r="D93" s="202">
        <f t="shared" si="2"/>
        <v>0</v>
      </c>
      <c r="E93" s="202"/>
      <c r="F93" s="202"/>
      <c r="G93" s="217">
        <f aca="true" t="shared" si="3" ref="G93:G156">IF(E93=0,0,F93/E93*100)</f>
        <v>0</v>
      </c>
    </row>
    <row r="94" spans="1:7" ht="22.5" customHeight="1" hidden="1" outlineLevel="1">
      <c r="A94" s="214" t="s">
        <v>9</v>
      </c>
      <c r="B94" s="203"/>
      <c r="C94" s="204"/>
      <c r="D94" s="204">
        <f t="shared" si="2"/>
        <v>0</v>
      </c>
      <c r="E94" s="204"/>
      <c r="F94" s="204"/>
      <c r="G94" s="215">
        <f t="shared" si="3"/>
        <v>0</v>
      </c>
    </row>
    <row r="95" spans="1:7" ht="0.75" customHeight="1" hidden="1" outlineLevel="1">
      <c r="A95" s="214" t="s">
        <v>10</v>
      </c>
      <c r="B95" s="203"/>
      <c r="C95" s="204"/>
      <c r="D95" s="204">
        <f t="shared" si="2"/>
        <v>0</v>
      </c>
      <c r="E95" s="204"/>
      <c r="F95" s="204"/>
      <c r="G95" s="215">
        <f t="shared" si="3"/>
        <v>0</v>
      </c>
    </row>
    <row r="96" spans="1:7" ht="22.5" customHeight="1" hidden="1" outlineLevel="1" collapsed="1">
      <c r="A96" s="216" t="s">
        <v>11</v>
      </c>
      <c r="B96" s="189">
        <f>SUM(B97:B102)</f>
        <v>0</v>
      </c>
      <c r="C96" s="200">
        <f>SUM(C97:C102)</f>
        <v>0</v>
      </c>
      <c r="D96" s="200">
        <f t="shared" si="2"/>
        <v>0</v>
      </c>
      <c r="E96" s="200"/>
      <c r="F96" s="200"/>
      <c r="G96" s="218">
        <f t="shared" si="3"/>
        <v>0</v>
      </c>
    </row>
    <row r="97" spans="1:7" ht="22.5" customHeight="1" hidden="1" outlineLevel="1">
      <c r="A97" s="214" t="s">
        <v>12</v>
      </c>
      <c r="B97" s="203"/>
      <c r="C97" s="204"/>
      <c r="D97" s="204">
        <f t="shared" si="2"/>
        <v>0</v>
      </c>
      <c r="E97" s="204"/>
      <c r="F97" s="204"/>
      <c r="G97" s="215">
        <f t="shared" si="3"/>
        <v>0</v>
      </c>
    </row>
    <row r="98" spans="1:7" ht="22.5" customHeight="1" hidden="1" outlineLevel="1">
      <c r="A98" s="214" t="s">
        <v>13</v>
      </c>
      <c r="B98" s="203"/>
      <c r="C98" s="204"/>
      <c r="D98" s="204">
        <f t="shared" si="2"/>
        <v>0</v>
      </c>
      <c r="E98" s="204"/>
      <c r="F98" s="204"/>
      <c r="G98" s="215">
        <f t="shared" si="3"/>
        <v>0</v>
      </c>
    </row>
    <row r="99" spans="1:7" ht="12.75" customHeight="1" hidden="1" outlineLevel="1">
      <c r="A99" s="214" t="s">
        <v>14</v>
      </c>
      <c r="B99" s="203"/>
      <c r="C99" s="204"/>
      <c r="D99" s="204">
        <f t="shared" si="2"/>
        <v>0</v>
      </c>
      <c r="E99" s="204"/>
      <c r="F99" s="204"/>
      <c r="G99" s="215">
        <f t="shared" si="3"/>
        <v>0</v>
      </c>
    </row>
    <row r="100" spans="1:7" ht="12.75" customHeight="1" hidden="1" outlineLevel="1">
      <c r="A100" s="214" t="s">
        <v>15</v>
      </c>
      <c r="B100" s="203"/>
      <c r="C100" s="204"/>
      <c r="D100" s="204">
        <f t="shared" si="2"/>
        <v>0</v>
      </c>
      <c r="E100" s="204"/>
      <c r="F100" s="204"/>
      <c r="G100" s="215">
        <f t="shared" si="3"/>
        <v>0</v>
      </c>
    </row>
    <row r="101" spans="1:7" ht="12.75" customHeight="1" hidden="1" outlineLevel="1">
      <c r="A101" s="214" t="s">
        <v>16</v>
      </c>
      <c r="B101" s="203"/>
      <c r="C101" s="204"/>
      <c r="D101" s="204">
        <f t="shared" si="2"/>
        <v>0</v>
      </c>
      <c r="E101" s="204"/>
      <c r="F101" s="204"/>
      <c r="G101" s="215">
        <f t="shared" si="3"/>
        <v>0</v>
      </c>
    </row>
    <row r="102" spans="1:7" ht="12.75" customHeight="1" hidden="1" outlineLevel="1" collapsed="1">
      <c r="A102" s="214" t="s">
        <v>17</v>
      </c>
      <c r="B102" s="203"/>
      <c r="C102" s="204"/>
      <c r="D102" s="204">
        <f t="shared" si="2"/>
        <v>0</v>
      </c>
      <c r="E102" s="204"/>
      <c r="F102" s="204"/>
      <c r="G102" s="215">
        <f t="shared" si="3"/>
        <v>0</v>
      </c>
    </row>
    <row r="103" spans="1:7" ht="21.75" customHeight="1" outlineLevel="1">
      <c r="A103" s="219" t="s">
        <v>101</v>
      </c>
      <c r="B103" s="203"/>
      <c r="C103" s="203"/>
      <c r="D103" s="202">
        <f t="shared" si="2"/>
        <v>0</v>
      </c>
      <c r="E103" s="204"/>
      <c r="F103" s="204"/>
      <c r="G103" s="215">
        <f>IF(E103=0,0,F103/E103*100)</f>
        <v>0</v>
      </c>
    </row>
    <row r="104" spans="1:7" ht="13.5" customHeight="1">
      <c r="A104" s="216" t="s">
        <v>18</v>
      </c>
      <c r="B104" s="201">
        <v>36595142.58</v>
      </c>
      <c r="C104" s="201">
        <v>33211758.19</v>
      </c>
      <c r="D104" s="202">
        <f t="shared" si="2"/>
        <v>90.75455333285383</v>
      </c>
      <c r="E104" s="206">
        <v>3967776.78</v>
      </c>
      <c r="F104" s="201">
        <v>2867997.04</v>
      </c>
      <c r="G104" s="217">
        <f t="shared" si="3"/>
        <v>72.28221744873461</v>
      </c>
    </row>
    <row r="105" spans="1:7" ht="14.25" customHeight="1">
      <c r="A105" s="216" t="s">
        <v>19</v>
      </c>
      <c r="B105" s="201">
        <v>33273362</v>
      </c>
      <c r="C105" s="201">
        <v>29953989.72</v>
      </c>
      <c r="D105" s="202">
        <f t="shared" si="2"/>
        <v>90.02393482209582</v>
      </c>
      <c r="E105" s="206">
        <v>3797618.81</v>
      </c>
      <c r="F105" s="201">
        <v>1139538.03</v>
      </c>
      <c r="G105" s="217">
        <f t="shared" si="3"/>
        <v>30.00664592768857</v>
      </c>
    </row>
    <row r="106" spans="1:7" ht="29.25" customHeight="1">
      <c r="A106" s="216" t="s">
        <v>20</v>
      </c>
      <c r="B106" s="201">
        <v>49645600.57</v>
      </c>
      <c r="C106" s="201">
        <v>48998665.82</v>
      </c>
      <c r="D106" s="202">
        <f t="shared" si="2"/>
        <v>98.6968941002379</v>
      </c>
      <c r="E106" s="201">
        <v>157273.16</v>
      </c>
      <c r="F106" s="201">
        <v>56634.23</v>
      </c>
      <c r="G106" s="217">
        <f t="shared" si="3"/>
        <v>36.01010496641639</v>
      </c>
    </row>
    <row r="107" spans="1:7" ht="33.75" customHeight="1" hidden="1" outlineLevel="1">
      <c r="A107" s="220" t="s">
        <v>33</v>
      </c>
      <c r="B107" s="207"/>
      <c r="C107" s="207"/>
      <c r="D107" s="202">
        <f t="shared" si="2"/>
        <v>0</v>
      </c>
      <c r="E107" s="207"/>
      <c r="F107" s="207"/>
      <c r="G107" s="217">
        <f t="shared" si="3"/>
        <v>0</v>
      </c>
    </row>
    <row r="108" spans="1:7" ht="22.5" customHeight="1" hidden="1" outlineLevel="1">
      <c r="A108" s="220" t="s">
        <v>34</v>
      </c>
      <c r="B108" s="207"/>
      <c r="C108" s="207"/>
      <c r="D108" s="202">
        <f t="shared" si="2"/>
        <v>0</v>
      </c>
      <c r="E108" s="207"/>
      <c r="F108" s="207"/>
      <c r="G108" s="217">
        <f t="shared" si="3"/>
        <v>0</v>
      </c>
    </row>
    <row r="109" spans="1:7" ht="156.75" customHeight="1" hidden="1" outlineLevel="1">
      <c r="A109" s="220" t="s">
        <v>88</v>
      </c>
      <c r="B109" s="208"/>
      <c r="C109" s="208"/>
      <c r="D109" s="202">
        <f t="shared" si="2"/>
        <v>0</v>
      </c>
      <c r="E109" s="207"/>
      <c r="F109" s="207"/>
      <c r="G109" s="217">
        <f t="shared" si="3"/>
        <v>0</v>
      </c>
    </row>
    <row r="110" spans="1:7" ht="67.5" customHeight="1" hidden="1" outlineLevel="1">
      <c r="A110" s="220" t="s">
        <v>89</v>
      </c>
      <c r="B110" s="207"/>
      <c r="C110" s="207"/>
      <c r="D110" s="202">
        <f t="shared" si="2"/>
        <v>0</v>
      </c>
      <c r="E110" s="207"/>
      <c r="F110" s="207"/>
      <c r="G110" s="217">
        <f t="shared" si="3"/>
        <v>0</v>
      </c>
    </row>
    <row r="111" spans="1:7" ht="33.75" customHeight="1" hidden="1" outlineLevel="1">
      <c r="A111" s="220" t="s">
        <v>90</v>
      </c>
      <c r="B111" s="207"/>
      <c r="C111" s="208"/>
      <c r="D111" s="202">
        <f t="shared" si="2"/>
        <v>0</v>
      </c>
      <c r="E111" s="207"/>
      <c r="F111" s="207"/>
      <c r="G111" s="217">
        <f t="shared" si="3"/>
        <v>0</v>
      </c>
    </row>
    <row r="112" spans="1:7" ht="12.75" customHeight="1" hidden="1">
      <c r="A112" s="214" t="s">
        <v>42</v>
      </c>
      <c r="B112" s="204"/>
      <c r="C112" s="203"/>
      <c r="D112" s="202">
        <f t="shared" si="2"/>
        <v>0</v>
      </c>
      <c r="E112" s="204"/>
      <c r="F112" s="204"/>
      <c r="G112" s="217">
        <f t="shared" si="3"/>
        <v>0</v>
      </c>
    </row>
    <row r="113" spans="1:7" ht="12.75" customHeight="1" hidden="1">
      <c r="A113" s="214" t="s">
        <v>32</v>
      </c>
      <c r="B113" s="204"/>
      <c r="C113" s="203"/>
      <c r="D113" s="202">
        <f t="shared" si="2"/>
        <v>0</v>
      </c>
      <c r="E113" s="204">
        <v>24192</v>
      </c>
      <c r="F113" s="204">
        <v>24192</v>
      </c>
      <c r="G113" s="217">
        <f t="shared" si="3"/>
        <v>100</v>
      </c>
    </row>
    <row r="114" spans="1:7" ht="22.5" customHeight="1" hidden="1">
      <c r="A114" s="214" t="s">
        <v>31</v>
      </c>
      <c r="B114" s="204"/>
      <c r="C114" s="204"/>
      <c r="D114" s="202">
        <f t="shared" si="2"/>
        <v>0</v>
      </c>
      <c r="E114" s="204"/>
      <c r="F114" s="204"/>
      <c r="G114" s="217">
        <f t="shared" si="3"/>
        <v>0</v>
      </c>
    </row>
    <row r="115" spans="1:7" ht="21.75" customHeight="1" hidden="1">
      <c r="A115" s="214" t="s">
        <v>43</v>
      </c>
      <c r="B115" s="204"/>
      <c r="C115" s="204"/>
      <c r="D115" s="202">
        <f t="shared" si="2"/>
        <v>0</v>
      </c>
      <c r="E115" s="204"/>
      <c r="F115" s="204"/>
      <c r="G115" s="217">
        <f t="shared" si="3"/>
        <v>0</v>
      </c>
    </row>
    <row r="116" spans="1:7" ht="22.5" customHeight="1" hidden="1">
      <c r="A116" s="214" t="s">
        <v>44</v>
      </c>
      <c r="B116" s="204"/>
      <c r="C116" s="203"/>
      <c r="D116" s="202">
        <f t="shared" si="2"/>
        <v>0</v>
      </c>
      <c r="E116" s="204"/>
      <c r="F116" s="204"/>
      <c r="G116" s="217">
        <f t="shared" si="3"/>
        <v>0</v>
      </c>
    </row>
    <row r="117" spans="1:7" ht="22.5" customHeight="1" hidden="1">
      <c r="A117" s="214" t="s">
        <v>91</v>
      </c>
      <c r="B117" s="204"/>
      <c r="C117" s="203"/>
      <c r="D117" s="202">
        <f t="shared" si="2"/>
        <v>0</v>
      </c>
      <c r="E117" s="203">
        <v>58159.85</v>
      </c>
      <c r="F117" s="203">
        <v>58100.06</v>
      </c>
      <c r="G117" s="217">
        <f t="shared" si="3"/>
        <v>99.89719712138184</v>
      </c>
    </row>
    <row r="118" spans="1:7" ht="67.5" customHeight="1" hidden="1">
      <c r="A118" s="214" t="s">
        <v>100</v>
      </c>
      <c r="B118" s="204"/>
      <c r="C118" s="204"/>
      <c r="D118" s="202">
        <f t="shared" si="2"/>
        <v>0</v>
      </c>
      <c r="E118" s="204"/>
      <c r="F118" s="204"/>
      <c r="G118" s="217">
        <f t="shared" si="3"/>
        <v>0</v>
      </c>
    </row>
    <row r="119" spans="1:7" ht="22.5" customHeight="1" hidden="1">
      <c r="A119" s="214" t="s">
        <v>45</v>
      </c>
      <c r="B119" s="204"/>
      <c r="C119" s="203"/>
      <c r="D119" s="202">
        <f t="shared" si="2"/>
        <v>0</v>
      </c>
      <c r="E119" s="204"/>
      <c r="F119" s="204"/>
      <c r="G119" s="217">
        <f t="shared" si="3"/>
        <v>0</v>
      </c>
    </row>
    <row r="120" spans="1:7" ht="16.5" customHeight="1">
      <c r="A120" s="216" t="s">
        <v>21</v>
      </c>
      <c r="B120" s="201">
        <f>B124+B127+B129+B123</f>
        <v>2717925.91</v>
      </c>
      <c r="C120" s="201">
        <f>C124+C127+C129+C123</f>
        <v>1960320.44</v>
      </c>
      <c r="D120" s="202">
        <f t="shared" si="2"/>
        <v>72.12560257023341</v>
      </c>
      <c r="E120" s="201">
        <f>E123+E124+E125+E126+E127+E122+E128</f>
        <v>46718510.269999996</v>
      </c>
      <c r="F120" s="201">
        <f>F123+F124+F125+F126+F127+F122+F128</f>
        <v>691910.05</v>
      </c>
      <c r="G120" s="217">
        <f t="shared" si="3"/>
        <v>1.4810190778799421</v>
      </c>
    </row>
    <row r="121" spans="1:7" ht="22.5" customHeight="1" hidden="1">
      <c r="A121" s="214" t="s">
        <v>93</v>
      </c>
      <c r="B121" s="203"/>
      <c r="C121" s="204"/>
      <c r="D121" s="202">
        <f t="shared" si="2"/>
        <v>0</v>
      </c>
      <c r="E121" s="202"/>
      <c r="F121" s="202"/>
      <c r="G121" s="217">
        <f t="shared" si="3"/>
        <v>0</v>
      </c>
    </row>
    <row r="122" spans="1:7" ht="22.5" customHeight="1">
      <c r="A122" s="214" t="s">
        <v>134</v>
      </c>
      <c r="B122" s="203"/>
      <c r="C122" s="204"/>
      <c r="D122" s="202"/>
      <c r="E122" s="202">
        <v>170625</v>
      </c>
      <c r="F122" s="202">
        <v>50285.52</v>
      </c>
      <c r="G122" s="217">
        <f t="shared" si="3"/>
        <v>29.471367032967034</v>
      </c>
    </row>
    <row r="123" spans="1:7" ht="22.5">
      <c r="A123" s="214" t="s">
        <v>125</v>
      </c>
      <c r="B123" s="203">
        <v>99000</v>
      </c>
      <c r="C123" s="203">
        <v>98617.98</v>
      </c>
      <c r="D123" s="207">
        <f t="shared" si="2"/>
        <v>99.6141212121212</v>
      </c>
      <c r="E123" s="208">
        <v>2899031.03</v>
      </c>
      <c r="F123" s="208">
        <v>30012.58</v>
      </c>
      <c r="G123" s="221">
        <f t="shared" si="3"/>
        <v>1.03526246147148</v>
      </c>
    </row>
    <row r="124" spans="1:7" ht="22.5">
      <c r="A124" s="214" t="s">
        <v>35</v>
      </c>
      <c r="B124" s="203">
        <v>29695</v>
      </c>
      <c r="C124" s="203">
        <v>29695</v>
      </c>
      <c r="D124" s="204">
        <f t="shared" si="2"/>
        <v>100</v>
      </c>
      <c r="E124" s="204"/>
      <c r="F124" s="204"/>
      <c r="G124" s="221">
        <f t="shared" si="3"/>
        <v>0</v>
      </c>
    </row>
    <row r="125" spans="1:7" ht="18" customHeight="1">
      <c r="A125" s="214" t="s">
        <v>120</v>
      </c>
      <c r="B125" s="203"/>
      <c r="C125" s="203"/>
      <c r="D125" s="204"/>
      <c r="E125" s="204">
        <v>3130000</v>
      </c>
      <c r="F125" s="204">
        <v>421980.44</v>
      </c>
      <c r="G125" s="221">
        <f t="shared" si="3"/>
        <v>13.481803194888178</v>
      </c>
    </row>
    <row r="126" spans="1:7" ht="12.75">
      <c r="A126" s="214" t="s">
        <v>92</v>
      </c>
      <c r="B126" s="204"/>
      <c r="C126" s="204"/>
      <c r="D126" s="204">
        <f t="shared" si="2"/>
        <v>0</v>
      </c>
      <c r="E126" s="203">
        <v>280088</v>
      </c>
      <c r="F126" s="203">
        <v>8039.82</v>
      </c>
      <c r="G126" s="221">
        <f t="shared" si="3"/>
        <v>2.870462140470138</v>
      </c>
    </row>
    <row r="127" spans="1:7" ht="14.25" customHeight="1">
      <c r="A127" s="214" t="s">
        <v>94</v>
      </c>
      <c r="B127" s="203">
        <v>2493525.91</v>
      </c>
      <c r="C127" s="203">
        <v>1798345.71</v>
      </c>
      <c r="D127" s="204">
        <f t="shared" si="2"/>
        <v>72.12059448782708</v>
      </c>
      <c r="E127" s="203">
        <v>190861.24</v>
      </c>
      <c r="F127" s="203">
        <v>181591.69</v>
      </c>
      <c r="G127" s="221">
        <f t="shared" si="3"/>
        <v>95.14330410931</v>
      </c>
    </row>
    <row r="128" spans="1:7" ht="93.75" customHeight="1">
      <c r="A128" s="226" t="s">
        <v>135</v>
      </c>
      <c r="B128" s="203"/>
      <c r="C128" s="203"/>
      <c r="D128" s="204"/>
      <c r="E128" s="203">
        <v>40047905</v>
      </c>
      <c r="F128" s="203"/>
      <c r="G128" s="221">
        <f t="shared" si="3"/>
        <v>0</v>
      </c>
    </row>
    <row r="129" spans="1:7" ht="45" customHeight="1">
      <c r="A129" s="214" t="s">
        <v>95</v>
      </c>
      <c r="B129" s="203">
        <v>95705</v>
      </c>
      <c r="C129" s="203">
        <v>33661.75</v>
      </c>
      <c r="D129" s="204">
        <f t="shared" si="2"/>
        <v>35.172404785538895</v>
      </c>
      <c r="E129" s="204"/>
      <c r="F129" s="204"/>
      <c r="G129" s="215"/>
    </row>
    <row r="130" spans="1:7" ht="64.5" customHeight="1" hidden="1">
      <c r="A130" s="214" t="s">
        <v>103</v>
      </c>
      <c r="B130" s="204"/>
      <c r="C130" s="204"/>
      <c r="D130" s="204">
        <f t="shared" si="2"/>
        <v>0</v>
      </c>
      <c r="E130" s="203"/>
      <c r="F130" s="203"/>
      <c r="G130" s="215">
        <f t="shared" si="3"/>
        <v>0</v>
      </c>
    </row>
    <row r="131" spans="1:7" ht="45.75" customHeight="1" hidden="1">
      <c r="A131" s="214" t="s">
        <v>109</v>
      </c>
      <c r="B131" s="204"/>
      <c r="C131" s="204"/>
      <c r="D131" s="204"/>
      <c r="E131" s="203"/>
      <c r="F131" s="203"/>
      <c r="G131" s="217"/>
    </row>
    <row r="132" spans="1:7" ht="16.5" customHeight="1">
      <c r="A132" s="216" t="s">
        <v>22</v>
      </c>
      <c r="B132" s="201">
        <v>5492953</v>
      </c>
      <c r="C132" s="201">
        <v>4827920.16</v>
      </c>
      <c r="D132" s="202">
        <f t="shared" si="2"/>
        <v>87.89298142547369</v>
      </c>
      <c r="E132" s="201">
        <v>570956.02</v>
      </c>
      <c r="F132" s="201">
        <v>422877.42</v>
      </c>
      <c r="G132" s="217">
        <f t="shared" si="3"/>
        <v>74.06479749526066</v>
      </c>
    </row>
    <row r="133" spans="1:7" ht="14.25" customHeight="1">
      <c r="A133" s="216" t="s">
        <v>23</v>
      </c>
      <c r="B133" s="201">
        <v>49500</v>
      </c>
      <c r="C133" s="201">
        <v>49500</v>
      </c>
      <c r="D133" s="202">
        <f t="shared" si="2"/>
        <v>100</v>
      </c>
      <c r="E133" s="202"/>
      <c r="F133" s="202"/>
      <c r="G133" s="217">
        <f t="shared" si="3"/>
        <v>0</v>
      </c>
    </row>
    <row r="134" spans="1:7" ht="0.75" customHeight="1" hidden="1">
      <c r="A134" s="214" t="s">
        <v>24</v>
      </c>
      <c r="B134" s="204"/>
      <c r="C134" s="204">
        <v>260859</v>
      </c>
      <c r="D134" s="204">
        <f t="shared" si="2"/>
        <v>0</v>
      </c>
      <c r="E134" s="204"/>
      <c r="F134" s="204"/>
      <c r="G134" s="215">
        <f t="shared" si="3"/>
        <v>0</v>
      </c>
    </row>
    <row r="135" spans="1:7" ht="13.5" customHeight="1" hidden="1">
      <c r="A135" s="214" t="s">
        <v>48</v>
      </c>
      <c r="B135" s="204"/>
      <c r="C135" s="204"/>
      <c r="D135" s="204">
        <f t="shared" si="2"/>
        <v>0</v>
      </c>
      <c r="E135" s="204"/>
      <c r="F135" s="204"/>
      <c r="G135" s="215">
        <f t="shared" si="3"/>
        <v>0</v>
      </c>
    </row>
    <row r="136" spans="1:7" ht="12.75" customHeight="1">
      <c r="A136" s="216" t="s">
        <v>25</v>
      </c>
      <c r="B136" s="202">
        <v>1056506</v>
      </c>
      <c r="C136" s="201">
        <v>832678.94</v>
      </c>
      <c r="D136" s="202">
        <f t="shared" si="2"/>
        <v>78.8144071117438</v>
      </c>
      <c r="E136" s="201">
        <v>213444.07</v>
      </c>
      <c r="F136" s="201">
        <v>213444.07</v>
      </c>
      <c r="G136" s="217">
        <f t="shared" si="3"/>
        <v>100</v>
      </c>
    </row>
    <row r="137" spans="1:7" ht="12.75" customHeight="1">
      <c r="A137" s="216" t="s">
        <v>26</v>
      </c>
      <c r="B137" s="202"/>
      <c r="C137" s="202"/>
      <c r="D137" s="202">
        <f t="shared" si="2"/>
        <v>0</v>
      </c>
      <c r="E137" s="201">
        <f>E138</f>
        <v>1466355.01</v>
      </c>
      <c r="F137" s="201">
        <f>F138</f>
        <v>560995.98</v>
      </c>
      <c r="G137" s="217">
        <f t="shared" si="3"/>
        <v>38.25785544252343</v>
      </c>
    </row>
    <row r="138" spans="1:7" ht="12.75">
      <c r="A138" s="220" t="s">
        <v>36</v>
      </c>
      <c r="B138" s="207"/>
      <c r="C138" s="204"/>
      <c r="D138" s="202">
        <f t="shared" si="2"/>
        <v>0</v>
      </c>
      <c r="E138" s="208">
        <v>1466355.01</v>
      </c>
      <c r="F138" s="203">
        <v>560995.98</v>
      </c>
      <c r="G138" s="215">
        <f t="shared" si="3"/>
        <v>38.25785544252343</v>
      </c>
    </row>
    <row r="139" spans="1:7" ht="1.5" customHeight="1" hidden="1" outlineLevel="1">
      <c r="A139" s="214" t="s">
        <v>37</v>
      </c>
      <c r="B139" s="204"/>
      <c r="C139" s="204"/>
      <c r="D139" s="202">
        <f t="shared" si="2"/>
        <v>0</v>
      </c>
      <c r="E139" s="204"/>
      <c r="F139" s="204"/>
      <c r="G139" s="215">
        <f t="shared" si="3"/>
        <v>0</v>
      </c>
    </row>
    <row r="140" spans="1:7" ht="22.5" customHeight="1" hidden="1" outlineLevel="1">
      <c r="A140" s="214" t="s">
        <v>38</v>
      </c>
      <c r="B140" s="204"/>
      <c r="C140" s="204"/>
      <c r="D140" s="202">
        <f t="shared" si="2"/>
        <v>0</v>
      </c>
      <c r="E140" s="204"/>
      <c r="F140" s="204"/>
      <c r="G140" s="215">
        <f t="shared" si="3"/>
        <v>0</v>
      </c>
    </row>
    <row r="141" spans="1:7" ht="54.75" customHeight="1" hidden="1" outlineLevel="1">
      <c r="A141" s="214" t="s">
        <v>39</v>
      </c>
      <c r="B141" s="204"/>
      <c r="C141" s="204"/>
      <c r="D141" s="202">
        <f t="shared" si="2"/>
        <v>0</v>
      </c>
      <c r="E141" s="204"/>
      <c r="F141" s="204"/>
      <c r="G141" s="215">
        <f t="shared" si="3"/>
        <v>0</v>
      </c>
    </row>
    <row r="142" spans="1:7" ht="22.5" customHeight="1" hidden="1" outlineLevel="1" collapsed="1">
      <c r="A142" s="214" t="s">
        <v>40</v>
      </c>
      <c r="B142" s="204"/>
      <c r="C142" s="204"/>
      <c r="D142" s="202">
        <f t="shared" si="2"/>
        <v>0</v>
      </c>
      <c r="E142" s="204"/>
      <c r="F142" s="204"/>
      <c r="G142" s="215">
        <f t="shared" si="3"/>
        <v>0</v>
      </c>
    </row>
    <row r="143" spans="1:7" ht="12.75" customHeight="1" hidden="1" outlineLevel="1">
      <c r="A143" s="214" t="s">
        <v>41</v>
      </c>
      <c r="B143" s="204"/>
      <c r="C143" s="204"/>
      <c r="D143" s="202">
        <f t="shared" si="2"/>
        <v>0</v>
      </c>
      <c r="E143" s="204"/>
      <c r="F143" s="204"/>
      <c r="G143" s="215">
        <f t="shared" si="3"/>
        <v>0</v>
      </c>
    </row>
    <row r="144" spans="1:7" ht="31.5" customHeight="1" hidden="1" outlineLevel="1">
      <c r="A144" s="214" t="s">
        <v>96</v>
      </c>
      <c r="B144" s="204"/>
      <c r="C144" s="204"/>
      <c r="D144" s="202">
        <f t="shared" si="2"/>
        <v>0</v>
      </c>
      <c r="E144" s="204"/>
      <c r="F144" s="204"/>
      <c r="G144" s="215">
        <f t="shared" si="3"/>
        <v>0</v>
      </c>
    </row>
    <row r="145" spans="1:7" ht="33.75" customHeight="1" hidden="1" outlineLevel="1">
      <c r="A145" s="214" t="s">
        <v>105</v>
      </c>
      <c r="B145" s="204"/>
      <c r="C145" s="204"/>
      <c r="D145" s="202">
        <f t="shared" si="2"/>
        <v>0</v>
      </c>
      <c r="E145" s="204"/>
      <c r="F145" s="204"/>
      <c r="G145" s="215">
        <f t="shared" si="3"/>
        <v>0</v>
      </c>
    </row>
    <row r="146" spans="1:7" ht="11.25" customHeight="1" hidden="1" outlineLevel="1">
      <c r="A146" s="214" t="s">
        <v>106</v>
      </c>
      <c r="B146" s="204"/>
      <c r="C146" s="204"/>
      <c r="D146" s="202">
        <f t="shared" si="2"/>
        <v>0</v>
      </c>
      <c r="E146" s="204"/>
      <c r="F146" s="204"/>
      <c r="G146" s="215">
        <f t="shared" si="3"/>
        <v>0</v>
      </c>
    </row>
    <row r="147" spans="1:7" ht="11.25" customHeight="1" outlineLevel="1">
      <c r="A147" s="219" t="s">
        <v>115</v>
      </c>
      <c r="B147" s="200"/>
      <c r="C147" s="200"/>
      <c r="D147" s="202">
        <f t="shared" si="2"/>
        <v>0</v>
      </c>
      <c r="E147" s="200"/>
      <c r="F147" s="200"/>
      <c r="G147" s="218"/>
    </row>
    <row r="148" spans="1:7" ht="49.5" customHeight="1" outlineLevel="1">
      <c r="A148" s="214" t="s">
        <v>113</v>
      </c>
      <c r="B148" s="204"/>
      <c r="C148" s="204"/>
      <c r="D148" s="202">
        <f t="shared" si="2"/>
        <v>0</v>
      </c>
      <c r="E148" s="204"/>
      <c r="F148" s="203"/>
      <c r="G148" s="215"/>
    </row>
    <row r="149" spans="1:7" ht="26.25" customHeight="1">
      <c r="A149" s="216" t="s">
        <v>49</v>
      </c>
      <c r="B149" s="201">
        <f>B151+B153+B155+B156+B152</f>
        <v>3208699</v>
      </c>
      <c r="C149" s="201">
        <f>C151+C153+C155+C156+C152</f>
        <v>2621441.0800000005</v>
      </c>
      <c r="D149" s="202">
        <f t="shared" si="2"/>
        <v>81.69794299808117</v>
      </c>
      <c r="E149" s="201">
        <f>E156</f>
        <v>1860754</v>
      </c>
      <c r="F149" s="201">
        <f>F156</f>
        <v>789209.9</v>
      </c>
      <c r="G149" s="215">
        <f t="shared" si="3"/>
        <v>42.41344637711379</v>
      </c>
    </row>
    <row r="150" spans="1:7" ht="14.25" customHeight="1" hidden="1" outlineLevel="1">
      <c r="A150" s="214" t="s">
        <v>46</v>
      </c>
      <c r="B150" s="203"/>
      <c r="C150" s="204"/>
      <c r="D150" s="202">
        <f t="shared" si="2"/>
        <v>0</v>
      </c>
      <c r="E150" s="204">
        <f>+E151</f>
        <v>0</v>
      </c>
      <c r="F150" s="204">
        <f>+F151</f>
        <v>0</v>
      </c>
      <c r="G150" s="215">
        <f t="shared" si="3"/>
        <v>0</v>
      </c>
    </row>
    <row r="151" spans="1:7" ht="36.75" customHeight="1" collapsed="1">
      <c r="A151" s="214" t="s">
        <v>97</v>
      </c>
      <c r="B151" s="203">
        <v>118253.8</v>
      </c>
      <c r="C151" s="203">
        <v>68897.8</v>
      </c>
      <c r="D151" s="207">
        <f t="shared" si="2"/>
        <v>58.26265202471295</v>
      </c>
      <c r="E151" s="204"/>
      <c r="F151" s="204"/>
      <c r="G151" s="215">
        <f t="shared" si="3"/>
        <v>0</v>
      </c>
    </row>
    <row r="152" spans="1:7" ht="36.75" customHeight="1">
      <c r="A152" s="214" t="s">
        <v>131</v>
      </c>
      <c r="B152" s="203">
        <v>95406</v>
      </c>
      <c r="C152" s="203">
        <v>95405.85</v>
      </c>
      <c r="D152" s="204">
        <f aca="true" t="shared" si="4" ref="D152:D170">IF(B152=0,0,C152/B152*100)</f>
        <v>99.99984277718383</v>
      </c>
      <c r="E152" s="204"/>
      <c r="F152" s="204"/>
      <c r="G152" s="215"/>
    </row>
    <row r="153" spans="1:7" ht="37.5" customHeight="1" outlineLevel="1">
      <c r="A153" s="214" t="s">
        <v>98</v>
      </c>
      <c r="B153" s="203">
        <v>1369059.2</v>
      </c>
      <c r="C153" s="203">
        <v>1313881.35</v>
      </c>
      <c r="D153" s="204">
        <f t="shared" si="4"/>
        <v>95.96965200628287</v>
      </c>
      <c r="E153" s="204"/>
      <c r="F153" s="204"/>
      <c r="G153" s="215">
        <f t="shared" si="3"/>
        <v>0</v>
      </c>
    </row>
    <row r="154" spans="1:7" ht="11.25" customHeight="1" hidden="1">
      <c r="A154" s="214" t="s">
        <v>98</v>
      </c>
      <c r="B154" s="204"/>
      <c r="C154" s="203"/>
      <c r="D154" s="204">
        <f t="shared" si="4"/>
        <v>0</v>
      </c>
      <c r="E154" s="204"/>
      <c r="F154" s="204"/>
      <c r="G154" s="215">
        <f t="shared" si="3"/>
        <v>0</v>
      </c>
    </row>
    <row r="155" spans="1:7" ht="14.25" customHeight="1">
      <c r="A155" s="214" t="s">
        <v>102</v>
      </c>
      <c r="B155" s="203">
        <v>50000</v>
      </c>
      <c r="C155" s="204"/>
      <c r="D155" s="204">
        <f t="shared" si="4"/>
        <v>0</v>
      </c>
      <c r="E155" s="204"/>
      <c r="F155" s="203"/>
      <c r="G155" s="215">
        <f t="shared" si="3"/>
        <v>0</v>
      </c>
    </row>
    <row r="156" spans="1:7" ht="38.25" customHeight="1">
      <c r="A156" s="214" t="s">
        <v>116</v>
      </c>
      <c r="B156" s="203">
        <v>1575980</v>
      </c>
      <c r="C156" s="203">
        <v>1143256.08</v>
      </c>
      <c r="D156" s="204">
        <f t="shared" si="4"/>
        <v>72.54255003236082</v>
      </c>
      <c r="E156" s="204">
        <v>1860754</v>
      </c>
      <c r="F156" s="203">
        <v>789209.9</v>
      </c>
      <c r="G156" s="215">
        <f t="shared" si="3"/>
        <v>42.41344637711379</v>
      </c>
    </row>
    <row r="157" spans="1:7" ht="21" customHeight="1">
      <c r="A157" s="222" t="s">
        <v>117</v>
      </c>
      <c r="B157" s="189">
        <f>B158+B159</f>
        <v>4560</v>
      </c>
      <c r="C157" s="189">
        <f>C158+C159</f>
        <v>4560</v>
      </c>
      <c r="D157" s="200">
        <f t="shared" si="4"/>
        <v>100</v>
      </c>
      <c r="E157" s="204">
        <f>E158</f>
        <v>5599.44</v>
      </c>
      <c r="F157" s="204">
        <f>F158</f>
        <v>0</v>
      </c>
      <c r="G157" s="215">
        <f>G158</f>
        <v>0</v>
      </c>
    </row>
    <row r="158" spans="1:7" ht="15.75" customHeight="1">
      <c r="A158" s="214" t="s">
        <v>114</v>
      </c>
      <c r="B158" s="203">
        <v>4560</v>
      </c>
      <c r="C158" s="203">
        <v>4560</v>
      </c>
      <c r="D158" s="204">
        <f t="shared" si="4"/>
        <v>100</v>
      </c>
      <c r="E158" s="204">
        <v>5599.44</v>
      </c>
      <c r="F158" s="203"/>
      <c r="G158" s="215"/>
    </row>
    <row r="159" spans="1:7" ht="22.5">
      <c r="A159" s="214" t="s">
        <v>118</v>
      </c>
      <c r="B159" s="203"/>
      <c r="C159" s="203"/>
      <c r="D159" s="204">
        <f t="shared" si="4"/>
        <v>0</v>
      </c>
      <c r="E159" s="204"/>
      <c r="F159" s="203"/>
      <c r="G159" s="215"/>
    </row>
    <row r="160" spans="1:7" ht="41.25" customHeight="1">
      <c r="A160" s="219" t="s">
        <v>119</v>
      </c>
      <c r="B160" s="203"/>
      <c r="C160" s="203"/>
      <c r="D160" s="204">
        <f t="shared" si="4"/>
        <v>0</v>
      </c>
      <c r="E160" s="204"/>
      <c r="F160" s="203"/>
      <c r="G160" s="215"/>
    </row>
    <row r="161" spans="1:7" ht="24" customHeight="1" outlineLevel="1">
      <c r="A161" s="219" t="s">
        <v>133</v>
      </c>
      <c r="B161" s="203">
        <f>B169</f>
        <v>33902</v>
      </c>
      <c r="C161" s="203">
        <f>C169</f>
        <v>29059.45</v>
      </c>
      <c r="D161" s="203">
        <f>D169</f>
        <v>85.7160344522447</v>
      </c>
      <c r="E161" s="204">
        <f>E168+E169</f>
        <v>275500</v>
      </c>
      <c r="F161" s="203">
        <f>F168+F169</f>
        <v>44034.64</v>
      </c>
      <c r="G161" s="215">
        <f>G168+G169</f>
        <v>53.01930588615269</v>
      </c>
    </row>
    <row r="162" spans="1:7" ht="11.25" customHeight="1" hidden="1">
      <c r="A162" s="214" t="s">
        <v>27</v>
      </c>
      <c r="B162" s="204"/>
      <c r="C162" s="203"/>
      <c r="D162" s="204">
        <f t="shared" si="4"/>
        <v>0</v>
      </c>
      <c r="E162" s="203"/>
      <c r="F162" s="203"/>
      <c r="G162" s="215">
        <f>IF(E162=0,0,F162/E162*100)</f>
        <v>0</v>
      </c>
    </row>
    <row r="163" spans="1:7" ht="60.75" customHeight="1" hidden="1">
      <c r="A163" s="220" t="s">
        <v>108</v>
      </c>
      <c r="B163" s="207"/>
      <c r="C163" s="207"/>
      <c r="D163" s="204">
        <f t="shared" si="4"/>
        <v>0</v>
      </c>
      <c r="E163" s="207"/>
      <c r="F163" s="208"/>
      <c r="G163" s="215">
        <f>IF(E163=0,0,F163/E163*100)</f>
        <v>0</v>
      </c>
    </row>
    <row r="164" spans="1:7" ht="18.75" customHeight="1" hidden="1">
      <c r="A164" s="216" t="s">
        <v>28</v>
      </c>
      <c r="B164" s="201">
        <v>427370</v>
      </c>
      <c r="C164" s="201">
        <v>189899.72</v>
      </c>
      <c r="D164" s="204">
        <f t="shared" si="4"/>
        <v>44.4344993799284</v>
      </c>
      <c r="E164" s="201"/>
      <c r="F164" s="201"/>
      <c r="G164" s="217">
        <f>IF(E164=0,0,F164/E164*100)</f>
        <v>0</v>
      </c>
    </row>
    <row r="165" spans="1:7" ht="15" customHeight="1" hidden="1">
      <c r="A165" s="214" t="s">
        <v>111</v>
      </c>
      <c r="B165" s="204">
        <v>553</v>
      </c>
      <c r="C165" s="204">
        <v>0</v>
      </c>
      <c r="D165" s="204">
        <f t="shared" si="4"/>
        <v>0</v>
      </c>
      <c r="E165" s="204"/>
      <c r="F165" s="204"/>
      <c r="G165" s="215">
        <f>IF(E165=0,0,F165/E165*100)</f>
        <v>0</v>
      </c>
    </row>
    <row r="166" spans="1:7" ht="53.25" customHeight="1" hidden="1">
      <c r="A166" s="214" t="s">
        <v>112</v>
      </c>
      <c r="B166" s="203">
        <v>337700</v>
      </c>
      <c r="C166" s="203">
        <v>337700</v>
      </c>
      <c r="D166" s="204">
        <f t="shared" si="4"/>
        <v>100</v>
      </c>
      <c r="E166" s="204"/>
      <c r="F166" s="204"/>
      <c r="G166" s="215"/>
    </row>
    <row r="167" spans="1:7" ht="25.5" customHeight="1" hidden="1">
      <c r="A167" s="214" t="s">
        <v>99</v>
      </c>
      <c r="B167" s="204">
        <v>212497</v>
      </c>
      <c r="C167" s="204">
        <v>212497</v>
      </c>
      <c r="D167" s="204">
        <f t="shared" si="4"/>
        <v>100</v>
      </c>
      <c r="E167" s="204"/>
      <c r="F167" s="204"/>
      <c r="G167" s="215"/>
    </row>
    <row r="168" spans="1:7" ht="23.25" customHeight="1">
      <c r="A168" s="214" t="s">
        <v>126</v>
      </c>
      <c r="B168" s="204"/>
      <c r="C168" s="203"/>
      <c r="D168" s="204">
        <f t="shared" si="4"/>
        <v>0</v>
      </c>
      <c r="E168" s="203">
        <v>270161</v>
      </c>
      <c r="F168" s="203">
        <v>42034.64</v>
      </c>
      <c r="G168" s="215">
        <f>IF(E168=0,0,F168/E168*100)</f>
        <v>15.559107347100431</v>
      </c>
    </row>
    <row r="169" spans="1:7" ht="22.5" customHeight="1" outlineLevel="1">
      <c r="A169" s="214" t="s">
        <v>132</v>
      </c>
      <c r="B169" s="204">
        <v>33902</v>
      </c>
      <c r="C169" s="203">
        <v>29059.45</v>
      </c>
      <c r="D169" s="204">
        <f t="shared" si="4"/>
        <v>85.7160344522447</v>
      </c>
      <c r="E169" s="203">
        <v>5339</v>
      </c>
      <c r="F169" s="203">
        <v>2000</v>
      </c>
      <c r="G169" s="215">
        <f>IF(E169=0,0,F169/E169*100)</f>
        <v>37.46019853905226</v>
      </c>
    </row>
    <row r="170" spans="1:7" ht="12.75" customHeight="1" outlineLevel="1">
      <c r="A170" s="216" t="s">
        <v>28</v>
      </c>
      <c r="B170" s="201">
        <v>1006451.09</v>
      </c>
      <c r="C170" s="201">
        <v>638523.65</v>
      </c>
      <c r="D170" s="204">
        <f t="shared" si="4"/>
        <v>63.44308792988639</v>
      </c>
      <c r="E170" s="201"/>
      <c r="F170" s="201"/>
      <c r="G170" s="215">
        <f>IF(E170=0,0,F170/E170*100)</f>
        <v>0</v>
      </c>
    </row>
    <row r="171" spans="1:7" ht="13.5" thickBot="1">
      <c r="A171" s="223" t="s">
        <v>29</v>
      </c>
      <c r="B171" s="224">
        <f>B90+B104+B105+B106+B120+B132+B133+B136+B149+B157+B161+B170</f>
        <v>142554202.15</v>
      </c>
      <c r="C171" s="224">
        <f>C90+C104+C105+C106+C120+C132+C133+C136+C149+C157+C161+C170</f>
        <v>131251671.53</v>
      </c>
      <c r="D171" s="225">
        <f>IF(B171=0,0,C171/B171*100)</f>
        <v>92.07141532867118</v>
      </c>
      <c r="E171" s="224">
        <f>E90+E104+E105+E106+E120+E132+E133+E136+E149+E157+E161+E170+E137</f>
        <v>59176635.989999995</v>
      </c>
      <c r="F171" s="224">
        <f>F90+F104+F105+F106+F120+F132+F133+F136+F149+F157+F161+F170+F137</f>
        <v>6825477.790000001</v>
      </c>
      <c r="G171" s="218">
        <f>IF(E171=0,0,F171/E171*100)</f>
        <v>11.534075358986964</v>
      </c>
    </row>
    <row r="172" spans="1:7" ht="12.75">
      <c r="A172" s="4"/>
      <c r="B172" s="5"/>
      <c r="C172" s="5"/>
      <c r="D172" s="65"/>
      <c r="E172" s="5"/>
      <c r="F172" s="5"/>
      <c r="G172" s="67"/>
    </row>
    <row r="173" spans="1:7" ht="12.75">
      <c r="A173" t="s">
        <v>200</v>
      </c>
      <c r="B173" s="12"/>
      <c r="C173" s="12"/>
      <c r="D173" s="66"/>
      <c r="E173" s="12"/>
      <c r="F173" s="12"/>
      <c r="G173" s="68"/>
    </row>
    <row r="174" spans="2:7" ht="12.75">
      <c r="B174" s="12"/>
      <c r="C174" s="12"/>
      <c r="D174" s="66"/>
      <c r="E174" s="12"/>
      <c r="F174" s="12"/>
      <c r="G174" s="68"/>
    </row>
    <row r="175" spans="1:3" ht="14.25">
      <c r="A175" s="11"/>
      <c r="B175" s="6"/>
      <c r="C175" s="6"/>
    </row>
  </sheetData>
  <mergeCells count="7">
    <mergeCell ref="A89:G89"/>
    <mergeCell ref="A5:G5"/>
    <mergeCell ref="A6:G6"/>
    <mergeCell ref="B8:D8"/>
    <mergeCell ref="E8:G8"/>
    <mergeCell ref="A11:G11"/>
    <mergeCell ref="A81:G81"/>
  </mergeCells>
  <printOptions horizontalCentered="1"/>
  <pageMargins left="0.5905511811023623" right="0.1968503937007874" top="0.3937007874015748" bottom="0.5905511811023623" header="0.11811023622047245" footer="0.1968503937007874"/>
  <pageSetup firstPageNumber="3" useFirstPageNumber="1" horizontalDpi="600" verticalDpi="600" orientation="portrait" paperSize="9" scale="78" r:id="rId1"/>
  <rowBreaks count="1" manualBreakCount="1">
    <brk id="8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41" t="s">
        <v>52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>
      <c r="A2" s="21"/>
      <c r="B2" s="22"/>
      <c r="K2" s="23" t="s">
        <v>53</v>
      </c>
    </row>
    <row r="3" spans="1:11" ht="13.5" customHeight="1">
      <c r="A3" s="242"/>
      <c r="B3" s="242"/>
      <c r="C3" s="234" t="s">
        <v>1</v>
      </c>
      <c r="D3" s="234"/>
      <c r="E3" s="234"/>
      <c r="F3" s="234" t="s">
        <v>2</v>
      </c>
      <c r="G3" s="234"/>
      <c r="H3" s="234"/>
      <c r="I3" s="234" t="s">
        <v>3</v>
      </c>
      <c r="J3" s="234"/>
      <c r="K3" s="234"/>
    </row>
    <row r="4" spans="1:11" ht="68.25" customHeight="1">
      <c r="A4" s="243"/>
      <c r="B4" s="243"/>
      <c r="C4" s="13" t="s">
        <v>50</v>
      </c>
      <c r="D4" s="14" t="s">
        <v>51</v>
      </c>
      <c r="E4" s="15" t="s">
        <v>47</v>
      </c>
      <c r="F4" s="13" t="s">
        <v>50</v>
      </c>
      <c r="G4" s="14" t="s">
        <v>51</v>
      </c>
      <c r="H4" s="15" t="s">
        <v>47</v>
      </c>
      <c r="I4" s="13" t="s">
        <v>50</v>
      </c>
      <c r="J4" s="14" t="s">
        <v>51</v>
      </c>
      <c r="K4" s="15" t="s">
        <v>47</v>
      </c>
    </row>
    <row r="5" spans="1:11" ht="12" customHeight="1">
      <c r="A5" s="24">
        <v>1</v>
      </c>
      <c r="B5" s="25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28" customFormat="1" ht="12.75">
      <c r="A6" s="26">
        <v>1000</v>
      </c>
      <c r="B6" s="27" t="s">
        <v>54</v>
      </c>
      <c r="C6" s="48">
        <f>C7+SUM(C24:C25)</f>
        <v>710519.5240000001</v>
      </c>
      <c r="D6" s="41">
        <f>D7+SUM(D24:D25)</f>
        <v>669980.0430000001</v>
      </c>
      <c r="E6" s="41">
        <f aca="true" t="shared" si="0" ref="E6:E39">IF(C6=0,0,D6/C6*100)</f>
        <v>94.29438887593467</v>
      </c>
      <c r="F6" s="41">
        <f>F7+SUM(F24:F25)</f>
        <v>156753.15639</v>
      </c>
      <c r="G6" s="41">
        <f>G7+SUM(G24:G25)</f>
        <v>155274.316</v>
      </c>
      <c r="H6" s="41">
        <f aca="true" t="shared" si="1" ref="H6:H39">IF(F6=0,0,G6/F6*100)</f>
        <v>99.05658015184035</v>
      </c>
      <c r="I6" s="41">
        <f>C6+F6</f>
        <v>867272.6803900001</v>
      </c>
      <c r="J6" s="41">
        <f>D6+G6</f>
        <v>825254.359</v>
      </c>
      <c r="K6" s="49">
        <f aca="true" t="shared" si="2" ref="K6:K39">IF(I6=0,0,J6/I6*100)</f>
        <v>95.15511991325438</v>
      </c>
    </row>
    <row r="7" spans="1:11" ht="12.75">
      <c r="A7" s="29">
        <v>1100</v>
      </c>
      <c r="B7" s="30" t="s">
        <v>55</v>
      </c>
      <c r="C7" s="50">
        <f>SUM(C8:C15)+C23-C12-C13</f>
        <v>278801.90300000005</v>
      </c>
      <c r="D7" s="42">
        <f>SUM(D8:D15)+D23-D12-D13</f>
        <v>276406.423</v>
      </c>
      <c r="E7" s="42">
        <f t="shared" si="0"/>
        <v>99.14079496078617</v>
      </c>
      <c r="F7" s="42">
        <f>SUM(F8:F15)+F23-F12-F13</f>
        <v>30055.773</v>
      </c>
      <c r="G7" s="42">
        <f>SUM(G8:G15)+G23-G12-G13</f>
        <v>28583.87199999999</v>
      </c>
      <c r="H7" s="42">
        <f t="shared" si="1"/>
        <v>95.10276777775766</v>
      </c>
      <c r="I7" s="42">
        <f aca="true" t="shared" si="3" ref="I7:I40">C7+F7</f>
        <v>308857.67600000004</v>
      </c>
      <c r="J7" s="42">
        <f aca="true" t="shared" si="4" ref="J7:J40">D7+G7</f>
        <v>304990.295</v>
      </c>
      <c r="K7" s="51">
        <f t="shared" si="2"/>
        <v>98.74784365080826</v>
      </c>
    </row>
    <row r="8" spans="1:11" ht="24">
      <c r="A8" s="29">
        <v>1110</v>
      </c>
      <c r="B8" s="30" t="s">
        <v>56</v>
      </c>
      <c r="C8" s="52">
        <v>118176.626</v>
      </c>
      <c r="D8" s="46">
        <v>117879.755</v>
      </c>
      <c r="E8" s="46">
        <f t="shared" si="0"/>
        <v>99.74879042493563</v>
      </c>
      <c r="F8" s="42">
        <f>3172.59+1.122</f>
        <v>3173.712</v>
      </c>
      <c r="G8" s="42">
        <v>2984.548</v>
      </c>
      <c r="H8" s="46">
        <f t="shared" si="1"/>
        <v>94.03966081358358</v>
      </c>
      <c r="I8" s="46">
        <f t="shared" si="3"/>
        <v>121350.338</v>
      </c>
      <c r="J8" s="46">
        <f t="shared" si="4"/>
        <v>120864.303</v>
      </c>
      <c r="K8" s="53">
        <f t="shared" si="2"/>
        <v>99.59947783581781</v>
      </c>
    </row>
    <row r="9" spans="1:11" ht="12.75">
      <c r="A9" s="29">
        <v>1120</v>
      </c>
      <c r="B9" s="30" t="s">
        <v>57</v>
      </c>
      <c r="C9" s="52">
        <v>43765.005</v>
      </c>
      <c r="D9" s="46">
        <v>43474.243</v>
      </c>
      <c r="E9" s="46">
        <f t="shared" si="0"/>
        <v>99.33562900312705</v>
      </c>
      <c r="F9" s="42">
        <f>1161.796+0.414</f>
        <v>1162.21</v>
      </c>
      <c r="G9" s="42">
        <v>1077.342</v>
      </c>
      <c r="H9" s="46">
        <f t="shared" si="1"/>
        <v>92.69770523399387</v>
      </c>
      <c r="I9" s="46">
        <f t="shared" si="3"/>
        <v>44927.215</v>
      </c>
      <c r="J9" s="46">
        <f t="shared" si="4"/>
        <v>44551.585</v>
      </c>
      <c r="K9" s="53">
        <f t="shared" si="2"/>
        <v>99.16391434456821</v>
      </c>
    </row>
    <row r="10" spans="1:11" ht="24">
      <c r="A10" s="29">
        <v>1130</v>
      </c>
      <c r="B10" s="30" t="s">
        <v>58</v>
      </c>
      <c r="C10" s="50">
        <v>72003.195</v>
      </c>
      <c r="D10" s="42">
        <v>71025.662</v>
      </c>
      <c r="E10" s="42">
        <f t="shared" si="0"/>
        <v>98.64237552236396</v>
      </c>
      <c r="F10" s="42">
        <f>22016.518+3.644+2.499+98.688+1.275-1.178-0.05</f>
        <v>22121.396</v>
      </c>
      <c r="G10" s="42">
        <v>21412.584</v>
      </c>
      <c r="H10" s="42">
        <f t="shared" si="1"/>
        <v>96.7958080041603</v>
      </c>
      <c r="I10" s="42">
        <f t="shared" si="3"/>
        <v>94124.59100000001</v>
      </c>
      <c r="J10" s="42">
        <f t="shared" si="4"/>
        <v>92438.246</v>
      </c>
      <c r="K10" s="51">
        <f t="shared" si="2"/>
        <v>98.20839062132019</v>
      </c>
    </row>
    <row r="11" spans="1:11" ht="12.75">
      <c r="A11" s="31"/>
      <c r="B11" s="32" t="s">
        <v>59</v>
      </c>
      <c r="C11" s="52"/>
      <c r="D11" s="46"/>
      <c r="E11" s="46">
        <f t="shared" si="0"/>
        <v>0</v>
      </c>
      <c r="F11" s="42"/>
      <c r="G11" s="42"/>
      <c r="H11" s="46">
        <f t="shared" si="1"/>
        <v>0</v>
      </c>
      <c r="I11" s="46">
        <f t="shared" si="3"/>
        <v>0</v>
      </c>
      <c r="J11" s="46">
        <f t="shared" si="4"/>
        <v>0</v>
      </c>
      <c r="K11" s="53">
        <f t="shared" si="2"/>
        <v>0</v>
      </c>
    </row>
    <row r="12" spans="1:11" ht="12.75">
      <c r="A12" s="31">
        <v>1132</v>
      </c>
      <c r="B12" s="32" t="s">
        <v>60</v>
      </c>
      <c r="C12" s="54">
        <v>16028.73</v>
      </c>
      <c r="D12" s="55">
        <v>16026.146</v>
      </c>
      <c r="E12" s="55">
        <f t="shared" si="0"/>
        <v>99.98387894736514</v>
      </c>
      <c r="F12" s="43">
        <f>3519.274+3.644</f>
        <v>3522.9179999999997</v>
      </c>
      <c r="G12" s="43">
        <v>3371.521</v>
      </c>
      <c r="H12" s="55">
        <f t="shared" si="1"/>
        <v>95.70251138402882</v>
      </c>
      <c r="I12" s="55">
        <f t="shared" si="3"/>
        <v>19551.648</v>
      </c>
      <c r="J12" s="55">
        <f t="shared" si="4"/>
        <v>19397.667</v>
      </c>
      <c r="K12" s="56">
        <f t="shared" si="2"/>
        <v>99.21243979024172</v>
      </c>
    </row>
    <row r="13" spans="1:11" ht="12.75">
      <c r="A13" s="31">
        <v>1133</v>
      </c>
      <c r="B13" s="32" t="s">
        <v>61</v>
      </c>
      <c r="C13" s="54">
        <v>32788.093</v>
      </c>
      <c r="D13" s="55">
        <v>32640.812</v>
      </c>
      <c r="E13" s="55">
        <f t="shared" si="0"/>
        <v>99.55080949660598</v>
      </c>
      <c r="F13" s="43">
        <v>4008.434</v>
      </c>
      <c r="G13" s="43">
        <v>3982.699</v>
      </c>
      <c r="H13" s="55">
        <f t="shared" si="1"/>
        <v>99.35797870190703</v>
      </c>
      <c r="I13" s="55">
        <f t="shared" si="3"/>
        <v>36796.527</v>
      </c>
      <c r="J13" s="55">
        <f t="shared" si="4"/>
        <v>36623.511</v>
      </c>
      <c r="K13" s="56">
        <f t="shared" si="2"/>
        <v>99.52980345128766</v>
      </c>
    </row>
    <row r="14" spans="1:11" ht="12.75">
      <c r="A14" s="29">
        <v>1140</v>
      </c>
      <c r="B14" s="30" t="s">
        <v>62</v>
      </c>
      <c r="C14" s="52">
        <v>763.296</v>
      </c>
      <c r="D14" s="46">
        <v>708.782</v>
      </c>
      <c r="E14" s="46">
        <f t="shared" si="0"/>
        <v>92.85807864838804</v>
      </c>
      <c r="F14" s="42">
        <v>189.358</v>
      </c>
      <c r="G14" s="42">
        <v>166.464</v>
      </c>
      <c r="H14" s="46">
        <f t="shared" si="1"/>
        <v>87.90967373968884</v>
      </c>
      <c r="I14" s="46">
        <f t="shared" si="3"/>
        <v>952.654</v>
      </c>
      <c r="J14" s="46">
        <f t="shared" si="4"/>
        <v>875.2460000000001</v>
      </c>
      <c r="K14" s="53">
        <f t="shared" si="2"/>
        <v>91.87448958383632</v>
      </c>
    </row>
    <row r="15" spans="1:11" ht="24">
      <c r="A15" s="29">
        <v>1160</v>
      </c>
      <c r="B15" s="30" t="s">
        <v>63</v>
      </c>
      <c r="C15" s="57">
        <f>SUM(C17:C22)</f>
        <v>31505.688</v>
      </c>
      <c r="D15" s="44">
        <f>SUM(D17:D22)</f>
        <v>30816.511</v>
      </c>
      <c r="E15" s="44">
        <f t="shared" si="0"/>
        <v>97.8125315022481</v>
      </c>
      <c r="F15" s="44">
        <f>SUM(F17:F22)</f>
        <v>1362.423</v>
      </c>
      <c r="G15" s="44">
        <f>SUM(G17:G22)</f>
        <v>1202.986</v>
      </c>
      <c r="H15" s="44">
        <f t="shared" si="1"/>
        <v>88.29754048485677</v>
      </c>
      <c r="I15" s="44">
        <f t="shared" si="3"/>
        <v>32868.111</v>
      </c>
      <c r="J15" s="44">
        <f t="shared" si="4"/>
        <v>32019.497</v>
      </c>
      <c r="K15" s="58">
        <f t="shared" si="2"/>
        <v>97.41812360314836</v>
      </c>
    </row>
    <row r="16" spans="1:11" ht="12.75">
      <c r="A16" s="31"/>
      <c r="B16" s="33" t="s">
        <v>59</v>
      </c>
      <c r="C16" s="52"/>
      <c r="D16" s="46"/>
      <c r="E16" s="46">
        <f t="shared" si="0"/>
        <v>0</v>
      </c>
      <c r="F16" s="44"/>
      <c r="G16" s="44"/>
      <c r="H16" s="46">
        <f t="shared" si="1"/>
        <v>0</v>
      </c>
      <c r="I16" s="46">
        <f t="shared" si="3"/>
        <v>0</v>
      </c>
      <c r="J16" s="46">
        <f t="shared" si="4"/>
        <v>0</v>
      </c>
      <c r="K16" s="53">
        <f t="shared" si="2"/>
        <v>0</v>
      </c>
    </row>
    <row r="17" spans="1:11" ht="12.75">
      <c r="A17" s="31">
        <v>1161</v>
      </c>
      <c r="B17" s="33" t="s">
        <v>64</v>
      </c>
      <c r="C17" s="54">
        <v>9956.313</v>
      </c>
      <c r="D17" s="55">
        <v>9579.75</v>
      </c>
      <c r="E17" s="55">
        <f t="shared" si="0"/>
        <v>96.21784690778604</v>
      </c>
      <c r="F17" s="45">
        <v>383.278</v>
      </c>
      <c r="G17" s="45">
        <v>313.694</v>
      </c>
      <c r="H17" s="55">
        <f t="shared" si="1"/>
        <v>81.8450315436837</v>
      </c>
      <c r="I17" s="55">
        <f t="shared" si="3"/>
        <v>10339.591</v>
      </c>
      <c r="J17" s="55">
        <f t="shared" si="4"/>
        <v>9893.444</v>
      </c>
      <c r="K17" s="56">
        <f t="shared" si="2"/>
        <v>95.68506143037959</v>
      </c>
    </row>
    <row r="18" spans="1:11" ht="24">
      <c r="A18" s="31">
        <v>1162</v>
      </c>
      <c r="B18" s="33" t="s">
        <v>65</v>
      </c>
      <c r="C18" s="54">
        <v>10219.753</v>
      </c>
      <c r="D18" s="55">
        <v>10049.087</v>
      </c>
      <c r="E18" s="55">
        <f t="shared" si="0"/>
        <v>98.33003791774614</v>
      </c>
      <c r="F18" s="43">
        <v>273.127</v>
      </c>
      <c r="G18" s="43">
        <v>240.806</v>
      </c>
      <c r="H18" s="55">
        <f t="shared" si="1"/>
        <v>88.16631091030912</v>
      </c>
      <c r="I18" s="55">
        <f t="shared" si="3"/>
        <v>10492.880000000001</v>
      </c>
      <c r="J18" s="55">
        <f t="shared" si="4"/>
        <v>10289.893</v>
      </c>
      <c r="K18" s="56">
        <f t="shared" si="2"/>
        <v>98.06547868649979</v>
      </c>
    </row>
    <row r="19" spans="1:11" ht="12.75">
      <c r="A19" s="31">
        <v>1163</v>
      </c>
      <c r="B19" s="33" t="s">
        <v>66</v>
      </c>
      <c r="C19" s="54">
        <v>6738.705</v>
      </c>
      <c r="D19" s="55">
        <v>6631.206</v>
      </c>
      <c r="E19" s="55">
        <f t="shared" si="0"/>
        <v>98.40475284197781</v>
      </c>
      <c r="F19" s="43">
        <v>620.006</v>
      </c>
      <c r="G19" s="43">
        <v>575.708</v>
      </c>
      <c r="H19" s="55">
        <f t="shared" si="1"/>
        <v>92.85523043325387</v>
      </c>
      <c r="I19" s="55">
        <f t="shared" si="3"/>
        <v>7358.711</v>
      </c>
      <c r="J19" s="55">
        <f t="shared" si="4"/>
        <v>7206.914</v>
      </c>
      <c r="K19" s="56">
        <f t="shared" si="2"/>
        <v>97.93717948700525</v>
      </c>
    </row>
    <row r="20" spans="1:11" ht="12.75">
      <c r="A20" s="31">
        <v>1164</v>
      </c>
      <c r="B20" s="33" t="s">
        <v>67</v>
      </c>
      <c r="C20" s="54">
        <v>821.586</v>
      </c>
      <c r="D20" s="55">
        <v>799.082</v>
      </c>
      <c r="E20" s="55">
        <f t="shared" si="0"/>
        <v>97.260907561716</v>
      </c>
      <c r="F20" s="43">
        <f>16.306-0.208</f>
        <v>16.098000000000003</v>
      </c>
      <c r="G20" s="43">
        <v>12.494</v>
      </c>
      <c r="H20" s="55">
        <f t="shared" si="1"/>
        <v>77.61212572990432</v>
      </c>
      <c r="I20" s="55">
        <f t="shared" si="3"/>
        <v>837.684</v>
      </c>
      <c r="J20" s="55">
        <f t="shared" si="4"/>
        <v>811.576</v>
      </c>
      <c r="K20" s="56">
        <f t="shared" si="2"/>
        <v>96.88331160676341</v>
      </c>
    </row>
    <row r="21" spans="1:11" ht="11.25" customHeight="1">
      <c r="A21" s="31">
        <v>1165</v>
      </c>
      <c r="B21" s="33" t="s">
        <v>68</v>
      </c>
      <c r="C21" s="54">
        <v>786.035</v>
      </c>
      <c r="D21" s="55">
        <v>774.169</v>
      </c>
      <c r="E21" s="55">
        <f t="shared" si="0"/>
        <v>98.49039801026672</v>
      </c>
      <c r="F21" s="43">
        <f>58.25+0.208</f>
        <v>58.458</v>
      </c>
      <c r="G21" s="43">
        <v>52.681</v>
      </c>
      <c r="H21" s="55">
        <f t="shared" si="1"/>
        <v>90.11769133394915</v>
      </c>
      <c r="I21" s="55">
        <f t="shared" si="3"/>
        <v>844.4929999999999</v>
      </c>
      <c r="J21" s="55">
        <f t="shared" si="4"/>
        <v>826.85</v>
      </c>
      <c r="K21" s="56">
        <f t="shared" si="2"/>
        <v>97.91081749641502</v>
      </c>
    </row>
    <row r="22" spans="1:11" ht="12.75">
      <c r="A22" s="31">
        <v>1166</v>
      </c>
      <c r="B22" s="33" t="s">
        <v>69</v>
      </c>
      <c r="C22" s="54">
        <v>2983.296</v>
      </c>
      <c r="D22" s="55">
        <v>2983.217</v>
      </c>
      <c r="E22" s="55">
        <f t="shared" si="0"/>
        <v>99.99735192216932</v>
      </c>
      <c r="F22" s="42">
        <v>11.456</v>
      </c>
      <c r="G22" s="42">
        <v>7.603</v>
      </c>
      <c r="H22" s="55">
        <f t="shared" si="1"/>
        <v>66.36696927374301</v>
      </c>
      <c r="I22" s="55">
        <f t="shared" si="3"/>
        <v>2994.752</v>
      </c>
      <c r="J22" s="55">
        <f t="shared" si="4"/>
        <v>2990.82</v>
      </c>
      <c r="K22" s="56">
        <f t="shared" si="2"/>
        <v>99.86870365225569</v>
      </c>
    </row>
    <row r="23" spans="1:11" ht="24">
      <c r="A23" s="29">
        <v>1170</v>
      </c>
      <c r="B23" s="30" t="s">
        <v>70</v>
      </c>
      <c r="C23" s="52">
        <v>12588.093</v>
      </c>
      <c r="D23" s="46">
        <v>12501.47</v>
      </c>
      <c r="E23" s="46">
        <f t="shared" si="0"/>
        <v>99.31186558599462</v>
      </c>
      <c r="F23" s="42">
        <v>2046.674</v>
      </c>
      <c r="G23" s="42">
        <v>1739.948</v>
      </c>
      <c r="H23" s="46">
        <f t="shared" si="1"/>
        <v>85.0134413199171</v>
      </c>
      <c r="I23" s="46">
        <f t="shared" si="3"/>
        <v>14634.767</v>
      </c>
      <c r="J23" s="46">
        <f t="shared" si="4"/>
        <v>14241.418</v>
      </c>
      <c r="K23" s="53">
        <f t="shared" si="2"/>
        <v>97.31222915950762</v>
      </c>
    </row>
    <row r="24" spans="1:11" ht="12.75">
      <c r="A24" s="29">
        <v>1200</v>
      </c>
      <c r="B24" s="30" t="s">
        <v>71</v>
      </c>
      <c r="C24" s="52"/>
      <c r="D24" s="46"/>
      <c r="E24" s="46">
        <f t="shared" si="0"/>
        <v>0</v>
      </c>
      <c r="F24" s="46"/>
      <c r="G24" s="46"/>
      <c r="H24" s="46">
        <f t="shared" si="1"/>
        <v>0</v>
      </c>
      <c r="I24" s="46">
        <f t="shared" si="3"/>
        <v>0</v>
      </c>
      <c r="J24" s="46">
        <f t="shared" si="4"/>
        <v>0</v>
      </c>
      <c r="K24" s="53">
        <f t="shared" si="2"/>
        <v>0</v>
      </c>
    </row>
    <row r="25" spans="1:11" ht="24">
      <c r="A25" s="29">
        <v>1300</v>
      </c>
      <c r="B25" s="30" t="s">
        <v>72</v>
      </c>
      <c r="C25" s="52">
        <f>+C26+C27+C28</f>
        <v>431717.62100000004</v>
      </c>
      <c r="D25" s="46">
        <f>+D26+D27+D28</f>
        <v>393573.62</v>
      </c>
      <c r="E25" s="46">
        <f t="shared" si="0"/>
        <v>91.16459483130525</v>
      </c>
      <c r="F25" s="46">
        <f>+F26+F27+F28</f>
        <v>126697.38338999999</v>
      </c>
      <c r="G25" s="46">
        <f>+G26+G27+G28</f>
        <v>126690.44399999999</v>
      </c>
      <c r="H25" s="46">
        <f t="shared" si="1"/>
        <v>99.99452286241885</v>
      </c>
      <c r="I25" s="46">
        <f t="shared" si="3"/>
        <v>558415.00439</v>
      </c>
      <c r="J25" s="46">
        <f t="shared" si="4"/>
        <v>520264.064</v>
      </c>
      <c r="K25" s="53">
        <f t="shared" si="2"/>
        <v>93.16799511294019</v>
      </c>
    </row>
    <row r="26" spans="1:11" ht="12.75">
      <c r="A26" s="29">
        <v>1310</v>
      </c>
      <c r="B26" s="30" t="s">
        <v>73</v>
      </c>
      <c r="C26" s="52">
        <v>28851.722</v>
      </c>
      <c r="D26" s="46">
        <v>28231.577</v>
      </c>
      <c r="E26" s="46">
        <f t="shared" si="0"/>
        <v>97.85057890132173</v>
      </c>
      <c r="F26" s="46">
        <v>60497.251370000005</v>
      </c>
      <c r="G26" s="46">
        <v>60493.373</v>
      </c>
      <c r="H26" s="46">
        <f t="shared" si="1"/>
        <v>99.99358917981863</v>
      </c>
      <c r="I26" s="46">
        <f t="shared" si="3"/>
        <v>89348.97337</v>
      </c>
      <c r="J26" s="46">
        <f t="shared" si="4"/>
        <v>88724.95</v>
      </c>
      <c r="K26" s="53">
        <f t="shared" si="2"/>
        <v>99.3015886512586</v>
      </c>
    </row>
    <row r="27" spans="1:11" ht="24">
      <c r="A27" s="29">
        <v>1320</v>
      </c>
      <c r="B27" s="30" t="s">
        <v>74</v>
      </c>
      <c r="C27" s="52">
        <v>349766.155</v>
      </c>
      <c r="D27" s="46">
        <v>320837.084</v>
      </c>
      <c r="E27" s="46">
        <f t="shared" si="0"/>
        <v>91.72902506819162</v>
      </c>
      <c r="F27" s="46">
        <v>66167.98902</v>
      </c>
      <c r="G27" s="46">
        <v>66167.989</v>
      </c>
      <c r="H27" s="46">
        <f t="shared" si="1"/>
        <v>99.99999996977391</v>
      </c>
      <c r="I27" s="46">
        <f t="shared" si="3"/>
        <v>415934.14402</v>
      </c>
      <c r="J27" s="46">
        <f t="shared" si="4"/>
        <v>387005.073</v>
      </c>
      <c r="K27" s="53">
        <f t="shared" si="2"/>
        <v>93.0447953273562</v>
      </c>
    </row>
    <row r="28" spans="1:11" ht="12.75">
      <c r="A28" s="29">
        <v>1340</v>
      </c>
      <c r="B28" s="30" t="s">
        <v>75</v>
      </c>
      <c r="C28" s="52">
        <v>53099.744</v>
      </c>
      <c r="D28" s="46">
        <v>44504.959</v>
      </c>
      <c r="E28" s="46">
        <f t="shared" si="0"/>
        <v>83.81388618370741</v>
      </c>
      <c r="F28" s="42">
        <v>32.143</v>
      </c>
      <c r="G28" s="42">
        <v>29.082</v>
      </c>
      <c r="H28" s="46">
        <f t="shared" si="1"/>
        <v>90.47693121363906</v>
      </c>
      <c r="I28" s="46">
        <f t="shared" si="3"/>
        <v>53131.886999999995</v>
      </c>
      <c r="J28" s="46">
        <f t="shared" si="4"/>
        <v>44534.041000000005</v>
      </c>
      <c r="K28" s="53">
        <f t="shared" si="2"/>
        <v>83.81791710126917</v>
      </c>
    </row>
    <row r="29" spans="1:11" s="28" customFormat="1" ht="12.75">
      <c r="A29" s="34">
        <v>2000</v>
      </c>
      <c r="B29" s="35" t="s">
        <v>76</v>
      </c>
      <c r="C29" s="59">
        <f>+C30+C35+C36</f>
        <v>57024.1652</v>
      </c>
      <c r="D29" s="60">
        <f>+D30+D35+D36</f>
        <v>54383.69</v>
      </c>
      <c r="E29" s="60">
        <f t="shared" si="0"/>
        <v>95.36955045156891</v>
      </c>
      <c r="F29" s="60">
        <f>+F30+F35+F36</f>
        <v>55408.335999999996</v>
      </c>
      <c r="G29" s="60">
        <f>+G30+G35+G36</f>
        <v>39274.681</v>
      </c>
      <c r="H29" s="60">
        <f t="shared" si="1"/>
        <v>70.88226038767885</v>
      </c>
      <c r="I29" s="60">
        <f t="shared" si="3"/>
        <v>112432.5012</v>
      </c>
      <c r="J29" s="60">
        <f t="shared" si="4"/>
        <v>93658.371</v>
      </c>
      <c r="K29" s="61">
        <f t="shared" si="2"/>
        <v>83.30186556411857</v>
      </c>
    </row>
    <row r="30" spans="1:11" s="28" customFormat="1" ht="12.75">
      <c r="A30" s="34">
        <v>2100</v>
      </c>
      <c r="B30" s="35" t="s">
        <v>77</v>
      </c>
      <c r="C30" s="59">
        <f>SUM(C31:C34)</f>
        <v>21118.865199999997</v>
      </c>
      <c r="D30" s="60">
        <f>SUM(D31:D34)</f>
        <v>20524.981</v>
      </c>
      <c r="E30" s="60">
        <f t="shared" si="0"/>
        <v>97.1878971981885</v>
      </c>
      <c r="F30" s="60">
        <f>SUM(F31:F34)</f>
        <v>19715.191</v>
      </c>
      <c r="G30" s="60">
        <f>SUM(G31:G34)</f>
        <v>19054.48</v>
      </c>
      <c r="H30" s="60">
        <f t="shared" si="1"/>
        <v>96.64872128299442</v>
      </c>
      <c r="I30" s="60">
        <f t="shared" si="3"/>
        <v>40834.05619999999</v>
      </c>
      <c r="J30" s="60">
        <f t="shared" si="4"/>
        <v>39579.460999999996</v>
      </c>
      <c r="K30" s="61">
        <f t="shared" si="2"/>
        <v>96.92757634986064</v>
      </c>
    </row>
    <row r="31" spans="1:11" ht="12.75">
      <c r="A31" s="29">
        <v>2110</v>
      </c>
      <c r="B31" s="30" t="s">
        <v>78</v>
      </c>
      <c r="C31" s="52">
        <v>7083.063</v>
      </c>
      <c r="D31" s="46">
        <v>6853.457</v>
      </c>
      <c r="E31" s="46">
        <f t="shared" si="0"/>
        <v>96.75837981393079</v>
      </c>
      <c r="F31" s="42">
        <f>8123.704-2.56</f>
        <v>8121.143999999999</v>
      </c>
      <c r="G31" s="42">
        <v>7989.749</v>
      </c>
      <c r="H31" s="46">
        <f t="shared" si="1"/>
        <v>98.38206292118451</v>
      </c>
      <c r="I31" s="46">
        <f t="shared" si="3"/>
        <v>15204.206999999999</v>
      </c>
      <c r="J31" s="46">
        <f t="shared" si="4"/>
        <v>14843.206</v>
      </c>
      <c r="K31" s="53">
        <f t="shared" si="2"/>
        <v>97.6256505847362</v>
      </c>
    </row>
    <row r="32" spans="1:11" ht="12.75">
      <c r="A32" s="29">
        <v>2120</v>
      </c>
      <c r="B32" s="30" t="s">
        <v>79</v>
      </c>
      <c r="C32" s="52">
        <v>24</v>
      </c>
      <c r="D32" s="46">
        <v>24</v>
      </c>
      <c r="E32" s="46">
        <f t="shared" si="0"/>
        <v>100</v>
      </c>
      <c r="F32" s="42">
        <v>5856.334</v>
      </c>
      <c r="G32" s="42">
        <v>5420.709</v>
      </c>
      <c r="H32" s="46">
        <f t="shared" si="1"/>
        <v>92.56147275753057</v>
      </c>
      <c r="I32" s="46">
        <f t="shared" si="3"/>
        <v>5880.334</v>
      </c>
      <c r="J32" s="46">
        <f t="shared" si="4"/>
        <v>5444.709</v>
      </c>
      <c r="K32" s="53">
        <f t="shared" si="2"/>
        <v>92.59183236870558</v>
      </c>
    </row>
    <row r="33" spans="1:11" ht="12.75">
      <c r="A33" s="29">
        <v>2130</v>
      </c>
      <c r="B33" s="30" t="s">
        <v>80</v>
      </c>
      <c r="C33" s="52">
        <v>13564.319</v>
      </c>
      <c r="D33" s="46">
        <v>13202.903</v>
      </c>
      <c r="E33" s="46">
        <f t="shared" si="0"/>
        <v>97.33553892384867</v>
      </c>
      <c r="F33" s="42">
        <v>1425.213</v>
      </c>
      <c r="G33" s="42">
        <v>1383.518</v>
      </c>
      <c r="H33" s="46">
        <f t="shared" si="1"/>
        <v>97.07447237711135</v>
      </c>
      <c r="I33" s="46">
        <f t="shared" si="3"/>
        <v>14989.532</v>
      </c>
      <c r="J33" s="46">
        <f t="shared" si="4"/>
        <v>14586.421</v>
      </c>
      <c r="K33" s="53">
        <f t="shared" si="2"/>
        <v>97.31071657207177</v>
      </c>
    </row>
    <row r="34" spans="1:11" ht="12.75">
      <c r="A34" s="29">
        <v>2140</v>
      </c>
      <c r="B34" s="30" t="s">
        <v>81</v>
      </c>
      <c r="C34" s="52">
        <v>447.4832</v>
      </c>
      <c r="D34" s="46">
        <v>444.621</v>
      </c>
      <c r="E34" s="46">
        <f t="shared" si="0"/>
        <v>99.3603782220204</v>
      </c>
      <c r="F34" s="42">
        <v>4312.5</v>
      </c>
      <c r="G34" s="42">
        <v>4260.504</v>
      </c>
      <c r="H34" s="46">
        <f t="shared" si="1"/>
        <v>98.79429565217391</v>
      </c>
      <c r="I34" s="46">
        <f t="shared" si="3"/>
        <v>4759.9832</v>
      </c>
      <c r="J34" s="46">
        <f t="shared" si="4"/>
        <v>4705.125</v>
      </c>
      <c r="K34" s="53">
        <f t="shared" si="2"/>
        <v>98.8475127391206</v>
      </c>
    </row>
    <row r="35" spans="1:11" s="20" customFormat="1" ht="24">
      <c r="A35" s="29">
        <v>2300</v>
      </c>
      <c r="B35" s="30" t="s">
        <v>82</v>
      </c>
      <c r="C35" s="52">
        <v>10.695</v>
      </c>
      <c r="D35" s="46">
        <v>10.635</v>
      </c>
      <c r="E35" s="46">
        <f t="shared" si="0"/>
        <v>99.4389901823282</v>
      </c>
      <c r="F35" s="42"/>
      <c r="G35" s="42"/>
      <c r="H35" s="46">
        <f t="shared" si="1"/>
        <v>0</v>
      </c>
      <c r="I35" s="46">
        <f t="shared" si="3"/>
        <v>10.695</v>
      </c>
      <c r="J35" s="46">
        <f t="shared" si="4"/>
        <v>10.635</v>
      </c>
      <c r="K35" s="53">
        <f t="shared" si="2"/>
        <v>99.4389901823282</v>
      </c>
    </row>
    <row r="36" spans="1:11" s="20" customFormat="1" ht="12.75">
      <c r="A36" s="29">
        <v>2400</v>
      </c>
      <c r="B36" s="30" t="s">
        <v>83</v>
      </c>
      <c r="C36" s="52">
        <v>35894.605</v>
      </c>
      <c r="D36" s="46">
        <v>33848.074</v>
      </c>
      <c r="E36" s="46">
        <f t="shared" si="0"/>
        <v>94.29849973275928</v>
      </c>
      <c r="F36" s="46">
        <v>35693.145</v>
      </c>
      <c r="G36" s="46">
        <v>20220.201</v>
      </c>
      <c r="H36" s="46">
        <f t="shared" si="1"/>
        <v>56.65009625797895</v>
      </c>
      <c r="I36" s="46">
        <f t="shared" si="3"/>
        <v>71587.75</v>
      </c>
      <c r="J36" s="46">
        <f t="shared" si="4"/>
        <v>54068.275</v>
      </c>
      <c r="K36" s="53">
        <f t="shared" si="2"/>
        <v>75.52727247329327</v>
      </c>
    </row>
    <row r="37" spans="1:11" s="28" customFormat="1" ht="12.75">
      <c r="A37" s="34">
        <v>3000</v>
      </c>
      <c r="B37" s="35" t="s">
        <v>84</v>
      </c>
      <c r="C37" s="59">
        <v>1852.965</v>
      </c>
      <c r="D37" s="60"/>
      <c r="E37" s="60">
        <f t="shared" si="0"/>
        <v>0</v>
      </c>
      <c r="F37" s="60"/>
      <c r="G37" s="60"/>
      <c r="H37" s="60">
        <f t="shared" si="1"/>
        <v>0</v>
      </c>
      <c r="I37" s="60">
        <f t="shared" si="3"/>
        <v>1852.965</v>
      </c>
      <c r="J37" s="60">
        <f t="shared" si="4"/>
        <v>0</v>
      </c>
      <c r="K37" s="61">
        <f t="shared" si="2"/>
        <v>0</v>
      </c>
    </row>
    <row r="38" spans="1:11" ht="24">
      <c r="A38" s="29">
        <v>4000</v>
      </c>
      <c r="B38" s="30" t="s">
        <v>85</v>
      </c>
      <c r="C38" s="62">
        <v>940</v>
      </c>
      <c r="D38" s="47">
        <v>940</v>
      </c>
      <c r="E38" s="47">
        <f t="shared" si="0"/>
        <v>100</v>
      </c>
      <c r="F38" s="47">
        <v>-18</v>
      </c>
      <c r="G38" s="47">
        <v>10.068</v>
      </c>
      <c r="H38" s="47">
        <f t="shared" si="1"/>
        <v>-55.93333333333334</v>
      </c>
      <c r="I38" s="47">
        <f t="shared" si="3"/>
        <v>922</v>
      </c>
      <c r="J38" s="47">
        <f t="shared" si="4"/>
        <v>950.068</v>
      </c>
      <c r="K38" s="63">
        <f t="shared" si="2"/>
        <v>103.04425162689806</v>
      </c>
    </row>
    <row r="39" spans="1:11" s="28" customFormat="1" ht="12.75">
      <c r="A39" s="36">
        <v>900202</v>
      </c>
      <c r="B39" s="37" t="s">
        <v>86</v>
      </c>
      <c r="C39" s="38">
        <f>C6+C29+C37+C38</f>
        <v>770336.6542000001</v>
      </c>
      <c r="D39" s="38">
        <f>D6+D29+D37+D38</f>
        <v>725303.733</v>
      </c>
      <c r="E39" s="38">
        <f t="shared" si="0"/>
        <v>94.15412456950175</v>
      </c>
      <c r="F39" s="38">
        <f>F6+F29+F37+F38</f>
        <v>212143.49238999997</v>
      </c>
      <c r="G39" s="38">
        <f>G6+G29+G37+G38</f>
        <v>194559.06499999997</v>
      </c>
      <c r="H39" s="38">
        <f t="shared" si="1"/>
        <v>91.71106914857742</v>
      </c>
      <c r="I39" s="38">
        <f t="shared" si="3"/>
        <v>982480.14659</v>
      </c>
      <c r="J39" s="38">
        <f t="shared" si="4"/>
        <v>919862.798</v>
      </c>
      <c r="K39" s="38">
        <f t="shared" si="2"/>
        <v>93.62660418051878</v>
      </c>
    </row>
    <row r="40" spans="1:11" ht="24">
      <c r="A40" s="39">
        <v>900300</v>
      </c>
      <c r="B40" s="40" t="s">
        <v>30</v>
      </c>
      <c r="C40" s="40" t="e">
        <f>+отчет!#REF!</f>
        <v>#REF!</v>
      </c>
      <c r="D40" s="40" t="e">
        <f>+отчет!#REF!</f>
        <v>#REF!</v>
      </c>
      <c r="E40" s="40"/>
      <c r="F40" s="40" t="e">
        <f>+отчет!#REF!</f>
        <v>#REF!</v>
      </c>
      <c r="G40" s="40" t="e">
        <f>+отчет!#REF!</f>
        <v>#REF!</v>
      </c>
      <c r="H40" s="40"/>
      <c r="I40" s="40" t="e">
        <f t="shared" si="3"/>
        <v>#REF!</v>
      </c>
      <c r="J40" s="40" t="e">
        <f t="shared" si="4"/>
        <v>#REF!</v>
      </c>
      <c r="K40" s="40"/>
    </row>
    <row r="41" spans="3:10" ht="12.75" outlineLevel="1">
      <c r="C41" t="e">
        <f>+отчет!#REF!</f>
        <v>#REF!</v>
      </c>
      <c r="D41" t="e">
        <f>+отчет!#REF!</f>
        <v>#REF!</v>
      </c>
      <c r="F41" t="e">
        <f>+отчет!#REF!</f>
        <v>#REF!</v>
      </c>
      <c r="G41" t="e">
        <f>+отчет!#REF!</f>
        <v>#REF!</v>
      </c>
      <c r="I41" t="e">
        <f>+отчет!#REF!</f>
        <v>#REF!</v>
      </c>
      <c r="J41" t="e">
        <f>+отчет!#REF!</f>
        <v>#REF!</v>
      </c>
    </row>
    <row r="42" spans="3:10" ht="12.75" outlineLevel="1">
      <c r="C42" s="6" t="e">
        <f>+C41-C39</f>
        <v>#REF!</v>
      </c>
      <c r="D42" s="6" t="e">
        <f>+D41-D39</f>
        <v>#REF!</v>
      </c>
      <c r="F42" s="6" t="e">
        <f>+F41-F39</f>
        <v>#REF!</v>
      </c>
      <c r="G42" s="6" t="e">
        <f>+G41-G39</f>
        <v>#REF!</v>
      </c>
      <c r="I42" s="6" t="e">
        <f>+I41-I39</f>
        <v>#REF!</v>
      </c>
      <c r="J42" s="6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2011-08-25T06:17:34Z</cp:lastPrinted>
  <dcterms:created xsi:type="dcterms:W3CDTF">2003-02-25T12:47:02Z</dcterms:created>
  <dcterms:modified xsi:type="dcterms:W3CDTF">2011-08-25T06:24:57Z</dcterms:modified>
  <cp:category/>
  <cp:version/>
  <cp:contentType/>
  <cp:contentStatus/>
</cp:coreProperties>
</file>