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activeTab="0"/>
  </bookViews>
  <sheets>
    <sheet name="Лист1" sheetId="1" r:id="rId1"/>
    <sheet name="кек" sheetId="2" state="hidden" r:id="rId2"/>
  </sheets>
  <definedNames>
    <definedName name="_xlnm.Print_Area" localSheetId="0">'Лист1'!$A$1:$G$128</definedName>
  </definedNames>
  <calcPr fullCalcOnLoad="1"/>
</workbook>
</file>

<file path=xl/sharedStrings.xml><?xml version="1.0" encoding="utf-8"?>
<sst xmlns="http://schemas.openxmlformats.org/spreadsheetml/2006/main" count="174" uniqueCount="152">
  <si>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</si>
  <si>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</si>
  <si>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</si>
  <si>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</si>
  <si>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</si>
  <si>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</si>
  <si>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</si>
  <si>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</si>
  <si>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</si>
  <si>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</si>
  <si>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</si>
  <si>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</si>
  <si>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</si>
  <si>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Інші надходження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</si>
  <si>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</si>
  <si>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</si>
  <si>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</si>
  <si>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 xml:space="preserve"> . Державне мито</t>
  </si>
  <si>
    <t>Адміністративні штрафи та інші санкції</t>
  </si>
  <si>
    <t>Інші фонди</t>
  </si>
  <si>
    <t>Разом доходів</t>
  </si>
  <si>
    <t>ВИДАТКИ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</si>
  <si>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</si>
  <si>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</si>
  <si>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</si>
  <si>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</si>
  <si>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</si>
  <si>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</si>
  <si>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</si>
  <si>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 xml:space="preserve">Телебачення і радіомовлення </t>
  </si>
  <si>
    <t>Фізична культура і спорт</t>
  </si>
  <si>
    <t>Будівництво</t>
  </si>
  <si>
    <t>Фонд охорони навколишнього природного середовища</t>
  </si>
  <si>
    <t>Видатки, не віднесені до основних груп</t>
  </si>
  <si>
    <t>Разом видатків</t>
  </si>
  <si>
    <t>Перевищення доходів над видатками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</si>
  <si>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</si>
  <si>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</si>
  <si>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Дотацiя житлово-комунальному господарству</t>
  </si>
  <si>
    <t>Капiтальнi вкладення</t>
  </si>
  <si>
    <t>Цільові фонди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</si>
  <si>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</si>
  <si>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</si>
  <si>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Власні надходження бюджетних установ </t>
  </si>
  <si>
    <t>у %% до плану</t>
  </si>
  <si>
    <t>Транспорт,  дорожнє господарство, зв`язок, телекомунікації та інформатика</t>
  </si>
  <si>
    <t>Субвенції з державного бюджету</t>
  </si>
  <si>
    <t>план на 2005 рік з урахуванням внесених змін</t>
  </si>
  <si>
    <t>виконано за 2005 рік</t>
  </si>
  <si>
    <t>Надходження від розміщення в установах банків тимчасово вільних бюджетних коштів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</si>
  <si>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</si>
  <si>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Інші надходження до фондів охорони навколишнього природного середовища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</si>
  <si>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</si>
  <si>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</si>
  <si>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</si>
  <si>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</si>
  <si>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</si>
  <si>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</si>
  <si>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</si>
  <si>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</si>
  <si>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</si>
  <si>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</si>
  <si>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</si>
  <si>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</si>
  <si>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</si>
  <si>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</si>
  <si>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</si>
  <si>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</si>
  <si>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</si>
  <si>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</si>
  <si>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</si>
  <si>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</si>
  <si>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</si>
  <si>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</si>
  <si>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</si>
  <si>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</si>
  <si>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</si>
  <si>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</si>
  <si>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</si>
  <si>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</si>
  <si>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</si>
  <si>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</si>
  <si>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</si>
  <si>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</si>
  <si>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</si>
  <si>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</si>
  <si>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</si>
  <si>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Плата за торговий патент на деякі види підприємницької діяльності</t>
  </si>
  <si>
    <t>1  Доходи від власності та підприємницької  діяльності</t>
  </si>
  <si>
    <t>у % до плану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</si>
  <si>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</si>
  <si>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</si>
  <si>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</si>
  <si>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Компенсаційні  виплати на пільговий проїзд автомобільним транспортом окремим категоріям громадян</t>
  </si>
  <si>
    <t>Інша дотація</t>
  </si>
  <si>
    <t>Інші заходи у сфері електротранспорту</t>
  </si>
  <si>
    <t>Державне мито</t>
  </si>
  <si>
    <t>Надходження від штрафів  та фінансових санкцій</t>
  </si>
  <si>
    <t>Адмінштрафи та інші санкції</t>
  </si>
  <si>
    <t>грн.</t>
  </si>
  <si>
    <t>Дотаціі</t>
  </si>
  <si>
    <t>Додаток</t>
  </si>
  <si>
    <t>Цільові фонди, утворені  органами місцевого самоврядування</t>
  </si>
  <si>
    <t xml:space="preserve">Надходження від відчуження майна, що знаходиться у комунальній власності </t>
  </si>
  <si>
    <t>Резервний фонд</t>
  </si>
  <si>
    <t>Дотація вирівнювання, що передаються з районних та міських міст Києва і Севастополя, міст республіканського і обласного значення) бюджетів.</t>
  </si>
  <si>
    <t>Підтримка малого і середнього підприємництва</t>
  </si>
  <si>
    <t>Податок на прибуток підприємств коммунальної власності</t>
  </si>
  <si>
    <t>I. Податкові надходження</t>
  </si>
  <si>
    <t>II.Неподаткові надходження</t>
  </si>
  <si>
    <t>2. Інші надходження</t>
  </si>
  <si>
    <t>Видатки на проведення робіт, пов'язаних із будівництвом, реконструкцією, ремонтом та утриманням автодоріг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</si>
  <si>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</si>
  <si>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</si>
  <si>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</si>
  <si>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Інщі послуги, пов"язані з економічною діяльністю</t>
  </si>
  <si>
    <t>Водопровідно-каналізаційне господарство</t>
  </si>
  <si>
    <t>III.Доходи від операцій з капіталом</t>
  </si>
  <si>
    <t>ЗВІТ</t>
  </si>
  <si>
    <t>1. Адміністративні збори та платежі, доходи від некомерційного та побічного продажу</t>
  </si>
  <si>
    <t>3. Інші неподаткові надходження</t>
  </si>
  <si>
    <t>1.Податки на доходи, податки на прибуток,     податки на збільшення ринкової вартості</t>
  </si>
  <si>
    <t>2.Податки на власність</t>
  </si>
  <si>
    <t>3.Збори за спеціальне використання природних ресурсів</t>
  </si>
  <si>
    <t>4.Внутрішні податки на товари та послуги</t>
  </si>
  <si>
    <t>у % до річного плану</t>
  </si>
  <si>
    <t>Збір за першу реєстрацію транспортних засобів</t>
  </si>
  <si>
    <t>Реєстраційний збір за проведення державної реєстрації юридичних осіб та фізичних осіб-підприємців</t>
  </si>
  <si>
    <t>в т.ч. Єдиний податок</t>
  </si>
  <si>
    <t>1.Місцеві податки та збори:</t>
  </si>
  <si>
    <t>Кап.ремонт жилфонда місцевих органів влади</t>
  </si>
  <si>
    <t>Охорона навколишнього природного середовища</t>
  </si>
  <si>
    <t>Охорона та раціональне використання природних ресурсів</t>
  </si>
  <si>
    <t>план на 2012р. з урахуванням внесених змін</t>
  </si>
  <si>
    <t>Компенсаційні виплати за пільговий проїзд окремих категорій громадян на залізничному транспорті </t>
  </si>
  <si>
    <t>Ліквідація іншого забруднення навколишнього природного середовища </t>
  </si>
  <si>
    <t>Житлово-експлуатаційне господарство</t>
  </si>
  <si>
    <t>Інша діяльність у сфері охорони навколишнього природного середовища </t>
  </si>
  <si>
    <t>Податок на доходи фізичних осіб</t>
  </si>
  <si>
    <t>Податок з власників транспортних засобів</t>
  </si>
  <si>
    <t>4.Інші податки та збори</t>
  </si>
  <si>
    <t>2.Екологічний податок та збір за забруднення навколишнього природного середовища</t>
  </si>
  <si>
    <t>Цільові фонди, утворені органами місцевого самоврядування</t>
  </si>
  <si>
    <t>Всього без урахування трансфертів</t>
  </si>
  <si>
    <t>1.Місцеві податки і збори</t>
  </si>
  <si>
    <t xml:space="preserve">   про виконання міського бюджету м. Лисичанська за  1-е півріччя 2012 р.</t>
  </si>
  <si>
    <t>Компенсаційні виплати на пільговий проїзд електротранспортом окремим категоріям громадян</t>
  </si>
  <si>
    <t>план за 1-е півріччя 2012р. з урахуванням внесених змін</t>
  </si>
  <si>
    <t xml:space="preserve">виконано за 1-е півріччя 2012р.  </t>
  </si>
  <si>
    <t>до рішення міської ради</t>
  </si>
  <si>
    <t>Секретар міської ради                                   С.Г.Баранник</t>
  </si>
  <si>
    <t>від 26.07.2012 р. № 35/576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</si>
</sst>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9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 applyProtection="1">
      <alignment vertical="top" wrapText="1"/>
      <protection/>
    </xf>
    <xf numFmtId="0" fontId="13" fillId="0" borderId="7" xfId="0" applyFont="1" applyBorder="1" applyAlignment="1">
      <alignment/>
    </xf>
    <xf numFmtId="0" fontId="13" fillId="0" borderId="8" xfId="0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 vertical="top" wrapText="1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 applyProtection="1">
      <alignment vertical="top" wrapText="1"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 applyProtection="1">
      <alignment vertical="top" wrapText="1"/>
      <protection/>
    </xf>
    <xf numFmtId="174" fontId="12" fillId="0" borderId="1" xfId="0" applyNumberFormat="1" applyFont="1" applyBorder="1" applyAlignment="1" applyProtection="1">
      <alignment/>
      <protection/>
    </xf>
    <xf numFmtId="0" fontId="11" fillId="0" borderId="9" xfId="0" applyFont="1" applyBorder="1" applyAlignment="1">
      <alignment/>
    </xf>
    <xf numFmtId="0" fontId="11" fillId="0" borderId="9" xfId="0" applyFont="1" applyBorder="1" applyAlignment="1" applyProtection="1">
      <alignment vertical="top" wrapText="1"/>
      <protection/>
    </xf>
    <xf numFmtId="174" fontId="12" fillId="0" borderId="10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13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2" xfId="0" applyNumberFormat="1" applyFont="1" applyBorder="1" applyAlignment="1" applyProtection="1">
      <alignment wrapText="1"/>
      <protection/>
    </xf>
    <xf numFmtId="174" fontId="12" fillId="0" borderId="13" xfId="0" applyNumberFormat="1" applyFont="1" applyBorder="1" applyAlignment="1" applyProtection="1">
      <alignment/>
      <protection/>
    </xf>
    <xf numFmtId="174" fontId="12" fillId="0" borderId="14" xfId="0" applyNumberFormat="1" applyFont="1" applyBorder="1" applyAlignment="1" applyProtection="1">
      <alignment/>
      <protection/>
    </xf>
    <xf numFmtId="174" fontId="11" fillId="0" borderId="15" xfId="0" applyNumberFormat="1" applyFont="1" applyBorder="1" applyAlignment="1" applyProtection="1">
      <alignment/>
      <protection/>
    </xf>
    <xf numFmtId="174" fontId="11" fillId="0" borderId="16" xfId="0" applyNumberFormat="1" applyFont="1" applyBorder="1" applyAlignment="1" applyProtection="1">
      <alignment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13" fillId="0" borderId="15" xfId="0" applyNumberFormat="1" applyFont="1" applyBorder="1" applyAlignment="1" applyProtection="1">
      <alignment wrapText="1"/>
      <protection/>
    </xf>
    <xf numFmtId="174" fontId="13" fillId="0" borderId="11" xfId="0" applyNumberFormat="1" applyFont="1" applyBorder="1" applyAlignment="1" applyProtection="1">
      <alignment wrapText="1"/>
      <protection/>
    </xf>
    <xf numFmtId="174" fontId="13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>
      <alignment/>
    </xf>
    <xf numFmtId="174" fontId="11" fillId="0" borderId="16" xfId="0" applyNumberFormat="1" applyFont="1" applyBorder="1" applyAlignment="1">
      <alignment/>
    </xf>
    <xf numFmtId="174" fontId="12" fillId="0" borderId="15" xfId="0" applyNumberFormat="1" applyFont="1" applyBorder="1" applyAlignment="1" applyProtection="1">
      <alignment wrapText="1"/>
      <protection/>
    </xf>
    <xf numFmtId="174" fontId="12" fillId="0" borderId="11" xfId="0" applyNumberFormat="1" applyFont="1" applyBorder="1" applyAlignment="1" applyProtection="1">
      <alignment wrapText="1"/>
      <protection/>
    </xf>
    <xf numFmtId="174" fontId="12" fillId="0" borderId="16" xfId="0" applyNumberFormat="1" applyFont="1" applyBorder="1" applyAlignment="1" applyProtection="1">
      <alignment wrapText="1"/>
      <protection/>
    </xf>
    <xf numFmtId="174" fontId="11" fillId="0" borderId="17" xfId="0" applyNumberFormat="1" applyFont="1" applyBorder="1" applyAlignment="1" applyProtection="1">
      <alignment wrapText="1"/>
      <protection/>
    </xf>
    <xf numFmtId="174" fontId="11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4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3" fillId="0" borderId="25" xfId="0" applyNumberFormat="1" applyFont="1" applyBorder="1" applyAlignment="1">
      <alignment/>
    </xf>
    <xf numFmtId="179" fontId="3" fillId="0" borderId="26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9" fontId="3" fillId="0" borderId="26" xfId="0" applyNumberFormat="1" applyFont="1" applyBorder="1" applyAlignment="1">
      <alignment/>
    </xf>
    <xf numFmtId="179" fontId="1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179" fontId="1" fillId="0" borderId="27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2" borderId="33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179" fontId="1" fillId="0" borderId="36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vertical="top" wrapText="1"/>
    </xf>
    <xf numFmtId="4" fontId="3" fillId="0" borderId="39" xfId="0" applyNumberFormat="1" applyFont="1" applyBorder="1" applyAlignment="1">
      <alignment/>
    </xf>
    <xf numFmtId="179" fontId="1" fillId="0" borderId="36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179" fontId="1" fillId="0" borderId="36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179" fontId="1" fillId="0" borderId="1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179" fontId="1" fillId="0" borderId="36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179" fontId="1" fillId="0" borderId="9" xfId="0" applyNumberFormat="1" applyFont="1" applyFill="1" applyBorder="1" applyAlignment="1">
      <alignment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179" fontId="1" fillId="0" borderId="41" xfId="0" applyNumberFormat="1" applyFont="1" applyFill="1" applyBorder="1" applyAlignment="1">
      <alignment/>
    </xf>
    <xf numFmtId="179" fontId="1" fillId="0" borderId="42" xfId="0" applyNumberFormat="1" applyFont="1" applyFill="1" applyBorder="1" applyAlignment="1">
      <alignment/>
    </xf>
    <xf numFmtId="179" fontId="1" fillId="0" borderId="41" xfId="0" applyNumberFormat="1" applyFont="1" applyFill="1" applyBorder="1" applyAlignment="1">
      <alignment/>
    </xf>
    <xf numFmtId="179" fontId="1" fillId="0" borderId="43" xfId="0" applyNumberFormat="1" applyFont="1" applyFill="1" applyBorder="1" applyAlignment="1">
      <alignment/>
    </xf>
    <xf numFmtId="179" fontId="1" fillId="0" borderId="44" xfId="0" applyNumberFormat="1" applyFont="1" applyFill="1" applyBorder="1" applyAlignment="1">
      <alignment/>
    </xf>
    <xf numFmtId="179" fontId="1" fillId="0" borderId="45" xfId="0" applyNumberFormat="1" applyFont="1" applyFill="1" applyBorder="1" applyAlignment="1">
      <alignment/>
    </xf>
    <xf numFmtId="179" fontId="1" fillId="0" borderId="46" xfId="0" applyNumberFormat="1" applyFont="1" applyFill="1" applyBorder="1" applyAlignment="1">
      <alignment/>
    </xf>
    <xf numFmtId="179" fontId="3" fillId="0" borderId="47" xfId="0" applyNumberFormat="1" applyFont="1" applyFill="1" applyBorder="1" applyAlignment="1">
      <alignment/>
    </xf>
    <xf numFmtId="179" fontId="1" fillId="0" borderId="44" xfId="0" applyNumberFormat="1" applyFont="1" applyBorder="1" applyAlignment="1">
      <alignment/>
    </xf>
    <xf numFmtId="179" fontId="1" fillId="0" borderId="48" xfId="0" applyNumberFormat="1" applyFont="1" applyBorder="1" applyAlignment="1">
      <alignment/>
    </xf>
    <xf numFmtId="179" fontId="1" fillId="0" borderId="47" xfId="0" applyNumberFormat="1" applyFont="1" applyBorder="1" applyAlignment="1">
      <alignment/>
    </xf>
    <xf numFmtId="179" fontId="1" fillId="0" borderId="43" xfId="0" applyNumberFormat="1" applyFont="1" applyBorder="1" applyAlignment="1">
      <alignment/>
    </xf>
    <xf numFmtId="0" fontId="1" fillId="0" borderId="49" xfId="0" applyFont="1" applyBorder="1" applyAlignment="1">
      <alignment vertical="top" wrapText="1"/>
    </xf>
    <xf numFmtId="0" fontId="1" fillId="0" borderId="50" xfId="0" applyFont="1" applyBorder="1" applyAlignment="1">
      <alignment vertical="top" wrapText="1"/>
    </xf>
    <xf numFmtId="179" fontId="1" fillId="0" borderId="51" xfId="0" applyNumberFormat="1" applyFont="1" applyBorder="1" applyAlignment="1">
      <alignment/>
    </xf>
    <xf numFmtId="179" fontId="1" fillId="0" borderId="41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179" fontId="1" fillId="0" borderId="45" xfId="0" applyNumberFormat="1" applyFont="1" applyBorder="1" applyAlignment="1">
      <alignment/>
    </xf>
    <xf numFmtId="179" fontId="1" fillId="0" borderId="52" xfId="0" applyNumberFormat="1" applyFont="1" applyBorder="1" applyAlignment="1">
      <alignment/>
    </xf>
    <xf numFmtId="179" fontId="1" fillId="0" borderId="41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179" fontId="1" fillId="0" borderId="42" xfId="0" applyNumberFormat="1" applyFont="1" applyBorder="1" applyAlignment="1">
      <alignment/>
    </xf>
    <xf numFmtId="179" fontId="1" fillId="0" borderId="53" xfId="0" applyNumberFormat="1" applyFont="1" applyBorder="1" applyAlignment="1">
      <alignment/>
    </xf>
    <xf numFmtId="179" fontId="1" fillId="0" borderId="41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179" fontId="1" fillId="0" borderId="54" xfId="0" applyNumberFormat="1" applyFont="1" applyBorder="1" applyAlignment="1">
      <alignment/>
    </xf>
    <xf numFmtId="179" fontId="1" fillId="0" borderId="45" xfId="0" applyNumberFormat="1" applyFont="1" applyBorder="1" applyAlignment="1">
      <alignment/>
    </xf>
    <xf numFmtId="179" fontId="1" fillId="0" borderId="48" xfId="0" applyNumberFormat="1" applyFont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1" fillId="0" borderId="55" xfId="0" applyNumberFormat="1" applyFont="1" applyBorder="1" applyAlignment="1">
      <alignment/>
    </xf>
    <xf numFmtId="0" fontId="3" fillId="0" borderId="40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3" fillId="0" borderId="66" xfId="0" applyNumberFormat="1" applyFont="1" applyBorder="1" applyAlignment="1">
      <alignment/>
    </xf>
    <xf numFmtId="4" fontId="3" fillId="0" borderId="66" xfId="0" applyNumberFormat="1" applyFont="1" applyBorder="1" applyAlignment="1">
      <alignment/>
    </xf>
    <xf numFmtId="4" fontId="1" fillId="0" borderId="55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1" fillId="0" borderId="67" xfId="0" applyNumberFormat="1" applyFont="1" applyBorder="1" applyAlignment="1">
      <alignment/>
    </xf>
    <xf numFmtId="0" fontId="3" fillId="0" borderId="40" xfId="0" applyFont="1" applyFill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4" fontId="1" fillId="0" borderId="55" xfId="0" applyNumberFormat="1" applyFont="1" applyFill="1" applyBorder="1" applyAlignment="1">
      <alignment/>
    </xf>
    <xf numFmtId="4" fontId="1" fillId="0" borderId="68" xfId="0" applyNumberFormat="1" applyFont="1" applyFill="1" applyBorder="1" applyAlignment="1">
      <alignment/>
    </xf>
    <xf numFmtId="4" fontId="1" fillId="0" borderId="69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4" fontId="1" fillId="0" borderId="70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4" fontId="3" fillId="0" borderId="74" xfId="0" applyNumberFormat="1" applyFont="1" applyFill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76" xfId="0" applyNumberFormat="1" applyFont="1" applyBorder="1" applyAlignment="1">
      <alignment/>
    </xf>
    <xf numFmtId="4" fontId="1" fillId="0" borderId="74" xfId="0" applyNumberFormat="1" applyFont="1" applyBorder="1" applyAlignment="1">
      <alignment/>
    </xf>
    <xf numFmtId="4" fontId="1" fillId="0" borderId="70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1" fillId="0" borderId="68" xfId="0" applyNumberFormat="1" applyFont="1" applyBorder="1" applyAlignment="1">
      <alignment/>
    </xf>
    <xf numFmtId="179" fontId="1" fillId="0" borderId="41" xfId="0" applyNumberFormat="1" applyFont="1" applyBorder="1" applyAlignment="1">
      <alignment/>
    </xf>
    <xf numFmtId="4" fontId="1" fillId="0" borderId="78" xfId="0" applyNumberFormat="1" applyFont="1" applyBorder="1" applyAlignment="1">
      <alignment/>
    </xf>
    <xf numFmtId="179" fontId="1" fillId="0" borderId="79" xfId="0" applyNumberFormat="1" applyFont="1" applyBorder="1" applyAlignment="1">
      <alignment/>
    </xf>
    <xf numFmtId="4" fontId="3" fillId="0" borderId="73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4" fontId="3" fillId="0" borderId="74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69" xfId="0" applyNumberFormat="1" applyFont="1" applyBorder="1" applyAlignment="1">
      <alignment/>
    </xf>
    <xf numFmtId="4" fontId="3" fillId="0" borderId="66" xfId="0" applyNumberFormat="1" applyFont="1" applyFill="1" applyBorder="1" applyAlignment="1">
      <alignment/>
    </xf>
    <xf numFmtId="4" fontId="1" fillId="0" borderId="55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1" fillId="0" borderId="68" xfId="0" applyNumberFormat="1" applyFont="1" applyBorder="1" applyAlignment="1">
      <alignment/>
    </xf>
    <xf numFmtId="179" fontId="3" fillId="0" borderId="41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179" fontId="1" fillId="0" borderId="73" xfId="0" applyNumberFormat="1" applyFont="1" applyBorder="1" applyAlignment="1">
      <alignment/>
    </xf>
    <xf numFmtId="4" fontId="1" fillId="0" borderId="69" xfId="0" applyNumberFormat="1" applyFont="1" applyBorder="1" applyAlignment="1">
      <alignment/>
    </xf>
    <xf numFmtId="179" fontId="1" fillId="0" borderId="78" xfId="0" applyNumberFormat="1" applyFont="1" applyBorder="1" applyAlignment="1">
      <alignment/>
    </xf>
    <xf numFmtId="179" fontId="3" fillId="0" borderId="39" xfId="0" applyNumberFormat="1" applyFont="1" applyBorder="1" applyAlignment="1">
      <alignment/>
    </xf>
    <xf numFmtId="179" fontId="1" fillId="0" borderId="78" xfId="0" applyNumberFormat="1" applyFont="1" applyBorder="1" applyAlignment="1">
      <alignment/>
    </xf>
    <xf numFmtId="4" fontId="1" fillId="0" borderId="80" xfId="0" applyNumberFormat="1" applyFont="1" applyBorder="1" applyAlignment="1">
      <alignment/>
    </xf>
    <xf numFmtId="179" fontId="1" fillId="0" borderId="72" xfId="0" applyNumberFormat="1" applyFont="1" applyBorder="1" applyAlignment="1">
      <alignment/>
    </xf>
    <xf numFmtId="179" fontId="1" fillId="0" borderId="76" xfId="0" applyNumberFormat="1" applyFont="1" applyBorder="1" applyAlignment="1">
      <alignment/>
    </xf>
    <xf numFmtId="179" fontId="1" fillId="0" borderId="48" xfId="0" applyNumberFormat="1" applyFont="1" applyBorder="1" applyAlignment="1">
      <alignment/>
    </xf>
    <xf numFmtId="179" fontId="1" fillId="0" borderId="68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1" fillId="0" borderId="69" xfId="0" applyNumberFormat="1" applyFont="1" applyBorder="1" applyAlignment="1">
      <alignment/>
    </xf>
    <xf numFmtId="179" fontId="1" fillId="0" borderId="42" xfId="0" applyNumberFormat="1" applyFont="1" applyBorder="1" applyAlignment="1">
      <alignment/>
    </xf>
    <xf numFmtId="0" fontId="1" fillId="0" borderId="81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4" fontId="3" fillId="0" borderId="83" xfId="0" applyNumberFormat="1" applyFont="1" applyFill="1" applyBorder="1" applyAlignment="1">
      <alignment/>
    </xf>
    <xf numFmtId="4" fontId="3" fillId="0" borderId="84" xfId="0" applyNumberFormat="1" applyFont="1" applyFill="1" applyBorder="1" applyAlignment="1">
      <alignment/>
    </xf>
    <xf numFmtId="179" fontId="3" fillId="0" borderId="85" xfId="0" applyNumberFormat="1" applyFont="1" applyBorder="1" applyAlignment="1">
      <alignment/>
    </xf>
    <xf numFmtId="4" fontId="1" fillId="0" borderId="86" xfId="0" applyNumberFormat="1" applyFont="1" applyBorder="1" applyAlignment="1">
      <alignment/>
    </xf>
    <xf numFmtId="4" fontId="1" fillId="0" borderId="87" xfId="0" applyNumberFormat="1" applyFont="1" applyBorder="1" applyAlignment="1">
      <alignment/>
    </xf>
    <xf numFmtId="179" fontId="3" fillId="0" borderId="88" xfId="0" applyNumberFormat="1" applyFont="1" applyBorder="1" applyAlignment="1">
      <alignment/>
    </xf>
    <xf numFmtId="179" fontId="1" fillId="0" borderId="89" xfId="0" applyNumberFormat="1" applyFont="1" applyBorder="1" applyAlignment="1">
      <alignment/>
    </xf>
    <xf numFmtId="179" fontId="1" fillId="0" borderId="90" xfId="0" applyNumberFormat="1" applyFont="1" applyBorder="1" applyAlignment="1">
      <alignment/>
    </xf>
    <xf numFmtId="179" fontId="3" fillId="0" borderId="91" xfId="0" applyNumberFormat="1" applyFont="1" applyBorder="1" applyAlignment="1">
      <alignment/>
    </xf>
    <xf numFmtId="179" fontId="1" fillId="0" borderId="92" xfId="0" applyNumberFormat="1" applyFont="1" applyBorder="1" applyAlignment="1">
      <alignment/>
    </xf>
    <xf numFmtId="4" fontId="3" fillId="0" borderId="9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9" fontId="3" fillId="0" borderId="94" xfId="0" applyNumberFormat="1" applyFont="1" applyBorder="1" applyAlignment="1">
      <alignment/>
    </xf>
    <xf numFmtId="0" fontId="3" fillId="0" borderId="95" xfId="0" applyFont="1" applyBorder="1" applyAlignment="1">
      <alignment vertical="top" wrapText="1"/>
    </xf>
    <xf numFmtId="0" fontId="3" fillId="0" borderId="96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3" fillId="0" borderId="97" xfId="0" applyFont="1" applyBorder="1" applyAlignment="1">
      <alignment vertical="top" wrapText="1"/>
    </xf>
    <xf numFmtId="179" fontId="3" fillId="0" borderId="89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3" fillId="0" borderId="86" xfId="0" applyNumberFormat="1" applyFont="1" applyBorder="1" applyAlignment="1">
      <alignment/>
    </xf>
    <xf numFmtId="4" fontId="3" fillId="0" borderId="87" xfId="0" applyNumberFormat="1" applyFont="1" applyBorder="1" applyAlignment="1">
      <alignment/>
    </xf>
    <xf numFmtId="4" fontId="3" fillId="0" borderId="93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4" fontId="3" fillId="0" borderId="98" xfId="0" applyNumberFormat="1" applyFont="1" applyFill="1" applyBorder="1" applyAlignment="1">
      <alignment/>
    </xf>
    <xf numFmtId="4" fontId="3" fillId="0" borderId="99" xfId="0" applyNumberFormat="1" applyFont="1" applyFill="1" applyBorder="1" applyAlignment="1">
      <alignment/>
    </xf>
    <xf numFmtId="179" fontId="3" fillId="0" borderId="100" xfId="0" applyNumberFormat="1" applyFont="1" applyFill="1" applyBorder="1" applyAlignment="1">
      <alignment/>
    </xf>
    <xf numFmtId="4" fontId="3" fillId="0" borderId="101" xfId="0" applyNumberFormat="1" applyFont="1" applyFill="1" applyBorder="1" applyAlignment="1">
      <alignment/>
    </xf>
    <xf numFmtId="4" fontId="3" fillId="0" borderId="102" xfId="0" applyNumberFormat="1" applyFont="1" applyFill="1" applyBorder="1" applyAlignment="1">
      <alignment/>
    </xf>
    <xf numFmtId="179" fontId="3" fillId="0" borderId="103" xfId="0" applyNumberFormat="1" applyFont="1" applyFill="1" applyBorder="1" applyAlignment="1">
      <alignment/>
    </xf>
    <xf numFmtId="0" fontId="1" fillId="0" borderId="104" xfId="0" applyFont="1" applyBorder="1" applyAlignment="1">
      <alignment vertical="top" wrapText="1"/>
    </xf>
    <xf numFmtId="0" fontId="3" fillId="0" borderId="81" xfId="0" applyFont="1" applyBorder="1" applyAlignment="1">
      <alignment vertical="top" wrapText="1"/>
    </xf>
    <xf numFmtId="0" fontId="1" fillId="0" borderId="81" xfId="0" applyFont="1" applyBorder="1" applyAlignment="1" applyProtection="1">
      <alignment vertical="top" wrapText="1"/>
      <protection/>
    </xf>
    <xf numFmtId="0" fontId="3" fillId="0" borderId="38" xfId="0" applyFont="1" applyBorder="1" applyAlignment="1">
      <alignment vertical="top" wrapText="1"/>
    </xf>
    <xf numFmtId="4" fontId="1" fillId="0" borderId="93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179" fontId="1" fillId="0" borderId="28" xfId="0" applyNumberFormat="1" applyFont="1" applyFill="1" applyBorder="1" applyAlignment="1">
      <alignment/>
    </xf>
    <xf numFmtId="4" fontId="3" fillId="0" borderId="93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94" xfId="0" applyNumberFormat="1" applyFont="1" applyFill="1" applyBorder="1" applyAlignment="1">
      <alignment/>
    </xf>
    <xf numFmtId="179" fontId="1" fillId="0" borderId="105" xfId="0" applyNumberFormat="1" applyFont="1" applyFill="1" applyBorder="1" applyAlignment="1">
      <alignment/>
    </xf>
    <xf numFmtId="179" fontId="1" fillId="0" borderId="89" xfId="0" applyNumberFormat="1" applyFont="1" applyFill="1" applyBorder="1" applyAlignment="1">
      <alignment/>
    </xf>
    <xf numFmtId="179" fontId="1" fillId="0" borderId="92" xfId="0" applyNumberFormat="1" applyFont="1" applyFill="1" applyBorder="1" applyAlignment="1">
      <alignment/>
    </xf>
    <xf numFmtId="179" fontId="1" fillId="0" borderId="94" xfId="0" applyNumberFormat="1" applyFont="1" applyFill="1" applyBorder="1" applyAlignment="1">
      <alignment/>
    </xf>
    <xf numFmtId="179" fontId="3" fillId="0" borderId="94" xfId="0" applyNumberFormat="1" applyFont="1" applyFill="1" applyBorder="1" applyAlignment="1">
      <alignment/>
    </xf>
    <xf numFmtId="0" fontId="1" fillId="0" borderId="95" xfId="0" applyFont="1" applyBorder="1" applyAlignment="1">
      <alignment vertical="top" wrapText="1"/>
    </xf>
    <xf numFmtId="0" fontId="1" fillId="0" borderId="106" xfId="0" applyFont="1" applyBorder="1" applyAlignment="1">
      <alignment vertical="top" wrapText="1"/>
    </xf>
    <xf numFmtId="0" fontId="1" fillId="0" borderId="96" xfId="0" applyFont="1" applyBorder="1" applyAlignment="1">
      <alignment vertical="top" wrapText="1"/>
    </xf>
    <xf numFmtId="4" fontId="1" fillId="0" borderId="9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179" fontId="1" fillId="0" borderId="37" xfId="0" applyNumberFormat="1" applyFont="1" applyBorder="1" applyAlignment="1">
      <alignment/>
    </xf>
    <xf numFmtId="4" fontId="1" fillId="0" borderId="9" xfId="0" applyNumberFormat="1" applyFont="1" applyBorder="1" applyAlignment="1">
      <alignment wrapText="1"/>
    </xf>
    <xf numFmtId="4" fontId="3" fillId="0" borderId="93" xfId="0" applyNumberFormat="1" applyFont="1" applyBorder="1" applyAlignment="1">
      <alignment wrapText="1"/>
    </xf>
    <xf numFmtId="4" fontId="3" fillId="0" borderId="33" xfId="0" applyNumberFormat="1" applyFont="1" applyBorder="1" applyAlignment="1">
      <alignment wrapText="1"/>
    </xf>
    <xf numFmtId="4" fontId="1" fillId="0" borderId="36" xfId="0" applyNumberFormat="1" applyFont="1" applyBorder="1" applyAlignment="1">
      <alignment wrapText="1"/>
    </xf>
    <xf numFmtId="4" fontId="1" fillId="0" borderId="93" xfId="0" applyNumberFormat="1" applyFont="1" applyBorder="1" applyAlignment="1">
      <alignment wrapText="1"/>
    </xf>
    <xf numFmtId="4" fontId="1" fillId="0" borderId="33" xfId="0" applyNumberFormat="1" applyFont="1" applyBorder="1" applyAlignment="1">
      <alignment wrapText="1"/>
    </xf>
    <xf numFmtId="4" fontId="3" fillId="0" borderId="37" xfId="0" applyNumberFormat="1" applyFont="1" applyBorder="1" applyAlignment="1">
      <alignment/>
    </xf>
    <xf numFmtId="4" fontId="1" fillId="0" borderId="9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179" fontId="1" fillId="0" borderId="9" xfId="0" applyNumberFormat="1" applyFont="1" applyBorder="1" applyAlignment="1">
      <alignment wrapText="1"/>
    </xf>
    <xf numFmtId="179" fontId="3" fillId="0" borderId="28" xfId="0" applyNumberFormat="1" applyFont="1" applyBorder="1" applyAlignment="1">
      <alignment wrapText="1"/>
    </xf>
    <xf numFmtId="179" fontId="1" fillId="0" borderId="36" xfId="0" applyNumberFormat="1" applyFont="1" applyBorder="1" applyAlignment="1">
      <alignment wrapText="1"/>
    </xf>
    <xf numFmtId="179" fontId="1" fillId="0" borderId="28" xfId="0" applyNumberFormat="1" applyFont="1" applyBorder="1" applyAlignment="1">
      <alignment wrapText="1"/>
    </xf>
    <xf numFmtId="4" fontId="3" fillId="0" borderId="93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6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179" fontId="3" fillId="0" borderId="105" xfId="0" applyNumberFormat="1" applyFont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179" fontId="1" fillId="0" borderId="42" xfId="0" applyNumberFormat="1" applyFont="1" applyBorder="1" applyAlignment="1">
      <alignment/>
    </xf>
    <xf numFmtId="0" fontId="1" fillId="0" borderId="107" xfId="0" applyFont="1" applyBorder="1" applyAlignment="1">
      <alignment horizontal="center" vertical="top"/>
    </xf>
    <xf numFmtId="0" fontId="1" fillId="0" borderId="108" xfId="0" applyFont="1" applyBorder="1" applyAlignment="1">
      <alignment horizontal="center" vertical="top" wrapText="1"/>
    </xf>
    <xf numFmtId="0" fontId="12" fillId="0" borderId="40" xfId="0" applyFont="1" applyBorder="1" applyAlignment="1">
      <alignment/>
    </xf>
    <xf numFmtId="0" fontId="12" fillId="0" borderId="38" xfId="0" applyFont="1" applyBorder="1" applyAlignment="1">
      <alignment/>
    </xf>
    <xf numFmtId="0" fontId="3" fillId="0" borderId="109" xfId="0" applyFont="1" applyBorder="1" applyAlignment="1">
      <alignment vertical="top" wrapText="1"/>
    </xf>
    <xf numFmtId="0" fontId="1" fillId="0" borderId="110" xfId="0" applyFont="1" applyBorder="1" applyAlignment="1">
      <alignment vertical="top" wrapText="1"/>
    </xf>
    <xf numFmtId="0" fontId="1" fillId="0" borderId="111" xfId="0" applyFont="1" applyBorder="1" applyAlignment="1">
      <alignment vertical="top" wrapText="1"/>
    </xf>
    <xf numFmtId="0" fontId="3" fillId="0" borderId="11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12" xfId="0" applyFont="1" applyBorder="1" applyAlignment="1">
      <alignment horizontal="left" vertical="top"/>
    </xf>
    <xf numFmtId="4" fontId="1" fillId="0" borderId="9" xfId="0" applyNumberFormat="1" applyFont="1" applyBorder="1" applyAlignment="1">
      <alignment/>
    </xf>
    <xf numFmtId="4" fontId="3" fillId="0" borderId="113" xfId="0" applyNumberFormat="1" applyFont="1" applyBorder="1" applyAlignment="1">
      <alignment/>
    </xf>
    <xf numFmtId="179" fontId="3" fillId="0" borderId="113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2" fillId="0" borderId="107" xfId="0" applyFont="1" applyBorder="1" applyAlignment="1">
      <alignment/>
    </xf>
    <xf numFmtId="4" fontId="3" fillId="0" borderId="107" xfId="0" applyNumberFormat="1" applyFont="1" applyBorder="1" applyAlignment="1">
      <alignment/>
    </xf>
    <xf numFmtId="179" fontId="3" fillId="0" borderId="107" xfId="0" applyNumberFormat="1" applyFont="1" applyBorder="1" applyAlignment="1">
      <alignment/>
    </xf>
    <xf numFmtId="0" fontId="12" fillId="0" borderId="113" xfId="0" applyFont="1" applyBorder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82" xfId="0" applyFont="1" applyBorder="1" applyAlignment="1">
      <alignment horizontal="center" vertical="top"/>
    </xf>
    <xf numFmtId="0" fontId="14" fillId="0" borderId="114" xfId="0" applyFont="1" applyBorder="1" applyAlignment="1">
      <alignment horizontal="center" vertical="top"/>
    </xf>
    <xf numFmtId="0" fontId="14" fillId="0" borderId="115" xfId="0" applyFont="1" applyBorder="1" applyAlignment="1">
      <alignment horizontal="center" vertical="top"/>
    </xf>
    <xf numFmtId="0" fontId="4" fillId="0" borderId="9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1" fillId="0" borderId="109" xfId="0" applyFont="1" applyFill="1" applyBorder="1" applyAlignment="1">
      <alignment horizontal="center" vertical="center" wrapText="1"/>
    </xf>
    <xf numFmtId="0" fontId="1" fillId="0" borderId="1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workbookViewId="0" topLeftCell="A111">
      <selection activeCell="E4" sqref="E4"/>
    </sheetView>
  </sheetViews>
  <sheetFormatPr defaultColWidth="9.00390625" defaultRowHeight="12.75"/>
  <cols>
    <col min="1" max="1" width="35.875" style="0" customWidth="1"/>
    <col min="2" max="3" width="12.375" style="0" customWidth="1"/>
    <col min="4" max="4" width="7.75390625" style="0" customWidth="1"/>
    <col min="5" max="5" width="12.625" style="0" customWidth="1"/>
    <col min="6" max="6" width="12.875" style="0" customWidth="1"/>
    <col min="7" max="7" width="8.75390625" style="0" customWidth="1"/>
  </cols>
  <sheetData>
    <row r="1" spans="5:7" ht="12.75">
      <c r="E1" t="s">
        <v>101</v>
      </c>
      <c r="G1" s="58"/>
    </row>
    <row r="2" spans="5:7" ht="12.75">
      <c r="E2" t="s">
        <v>149</v>
      </c>
      <c r="G2" s="58"/>
    </row>
    <row r="3" ht="12.75">
      <c r="G3" s="77"/>
    </row>
    <row r="4" spans="5:7" ht="12.75">
      <c r="E4" t="s">
        <v>151</v>
      </c>
      <c r="G4" s="78"/>
    </row>
    <row r="5" ht="12.75">
      <c r="G5" s="78"/>
    </row>
    <row r="6" ht="12.75">
      <c r="G6" s="78"/>
    </row>
    <row r="7" spans="1:7" ht="15">
      <c r="A7" s="349" t="s">
        <v>118</v>
      </c>
      <c r="B7" s="349"/>
      <c r="C7" s="349"/>
      <c r="D7" s="349"/>
      <c r="E7" s="349"/>
      <c r="F7" s="349"/>
      <c r="G7" s="349"/>
    </row>
    <row r="8" spans="1:7" ht="21.75" customHeight="1">
      <c r="A8" s="349" t="s">
        <v>145</v>
      </c>
      <c r="B8" s="349"/>
      <c r="C8" s="349"/>
      <c r="D8" s="349"/>
      <c r="E8" s="349"/>
      <c r="F8" s="349"/>
      <c r="G8" s="349"/>
    </row>
    <row r="9" ht="20.25" customHeight="1" thickBot="1">
      <c r="G9" t="s">
        <v>99</v>
      </c>
    </row>
    <row r="10" spans="1:7" ht="21" customHeight="1" thickBot="1">
      <c r="A10" s="347" t="s">
        <v>0</v>
      </c>
      <c r="B10" s="344" t="s">
        <v>1</v>
      </c>
      <c r="C10" s="345"/>
      <c r="D10" s="346"/>
      <c r="E10" s="350" t="s">
        <v>2</v>
      </c>
      <c r="F10" s="351"/>
      <c r="G10" s="352"/>
    </row>
    <row r="11" spans="1:7" ht="45.75" thickBot="1">
      <c r="A11" s="348"/>
      <c r="B11" s="132" t="s">
        <v>147</v>
      </c>
      <c r="C11" s="132" t="s">
        <v>148</v>
      </c>
      <c r="D11" s="132" t="s">
        <v>89</v>
      </c>
      <c r="E11" s="132" t="s">
        <v>133</v>
      </c>
      <c r="F11" s="132" t="s">
        <v>148</v>
      </c>
      <c r="G11" s="132" t="s">
        <v>125</v>
      </c>
    </row>
    <row r="12" spans="1:7" ht="13.5" thickBot="1">
      <c r="A12" s="132">
        <v>1</v>
      </c>
      <c r="B12" s="133">
        <v>2</v>
      </c>
      <c r="C12" s="132">
        <v>3</v>
      </c>
      <c r="D12" s="133">
        <v>4</v>
      </c>
      <c r="E12" s="132">
        <v>5</v>
      </c>
      <c r="F12" s="133">
        <v>6</v>
      </c>
      <c r="G12" s="132">
        <v>7</v>
      </c>
    </row>
    <row r="13" spans="1:7" ht="13.5" thickBot="1">
      <c r="A13" s="341" t="s">
        <v>4</v>
      </c>
      <c r="B13" s="342"/>
      <c r="C13" s="342"/>
      <c r="D13" s="342"/>
      <c r="E13" s="342"/>
      <c r="F13" s="342"/>
      <c r="G13" s="343"/>
    </row>
    <row r="14" spans="1:7" ht="18" customHeight="1" thickBot="1">
      <c r="A14" s="323" t="s">
        <v>108</v>
      </c>
      <c r="B14" s="260">
        <f>+B15+B18+B21+B26+B31</f>
        <v>61959698</v>
      </c>
      <c r="C14" s="261">
        <f>+C15+C18+C21+C26+C31</f>
        <v>54308309.81999999</v>
      </c>
      <c r="D14" s="262">
        <f>IF(B14=0,0,C14/B14*100)</f>
        <v>87.651024089885</v>
      </c>
      <c r="E14" s="266">
        <f>+E15+E18+E21+E26+E31</f>
        <v>3244460</v>
      </c>
      <c r="F14" s="267">
        <f>+F15+F18+F21+F26+F31</f>
        <v>2754134.51</v>
      </c>
      <c r="G14" s="268">
        <f>IF(E14=0,0,F14/E14*100)</f>
        <v>84.88730050609345</v>
      </c>
    </row>
    <row r="15" spans="1:7" ht="34.5" thickBot="1">
      <c r="A15" s="113" t="s">
        <v>121</v>
      </c>
      <c r="B15" s="263">
        <f>+B16+B17</f>
        <v>53212730</v>
      </c>
      <c r="C15" s="264">
        <f>+C16+C17</f>
        <v>48749417.72</v>
      </c>
      <c r="D15" s="265">
        <f aca="true" t="shared" si="0" ref="D15:D75">IF(B15=0,0,C15/B15*100)</f>
        <v>91.61232231460404</v>
      </c>
      <c r="E15" s="260">
        <f>+E16+E17</f>
        <v>0</v>
      </c>
      <c r="F15" s="261">
        <f>+F16+F17</f>
        <v>0</v>
      </c>
      <c r="G15" s="262">
        <f aca="true" t="shared" si="1" ref="G15:G75">IF(E15=0,0,F15/E15*100)</f>
        <v>0</v>
      </c>
    </row>
    <row r="16" spans="1:7" ht="17.25" customHeight="1">
      <c r="A16" s="167" t="s">
        <v>138</v>
      </c>
      <c r="B16" s="187">
        <v>53094730</v>
      </c>
      <c r="C16" s="130">
        <v>48652842.72</v>
      </c>
      <c r="D16" s="134">
        <f t="shared" si="0"/>
        <v>91.63403358487744</v>
      </c>
      <c r="E16" s="162"/>
      <c r="F16" s="130"/>
      <c r="G16" s="134">
        <f t="shared" si="1"/>
        <v>0</v>
      </c>
    </row>
    <row r="17" spans="1:7" ht="23.25" thickBot="1">
      <c r="A17" s="168" t="s">
        <v>107</v>
      </c>
      <c r="B17" s="188">
        <v>118000</v>
      </c>
      <c r="C17" s="126">
        <v>96575</v>
      </c>
      <c r="D17" s="135">
        <f t="shared" si="0"/>
        <v>81.84322033898304</v>
      </c>
      <c r="E17" s="163"/>
      <c r="F17" s="126"/>
      <c r="G17" s="135">
        <f t="shared" si="1"/>
        <v>0</v>
      </c>
    </row>
    <row r="18" spans="1:7" ht="17.25" customHeight="1" thickBot="1">
      <c r="A18" s="113" t="s">
        <v>122</v>
      </c>
      <c r="B18" s="260">
        <f>+B20</f>
        <v>0</v>
      </c>
      <c r="C18" s="261">
        <f>+C20</f>
        <v>0</v>
      </c>
      <c r="D18" s="262">
        <f t="shared" si="0"/>
        <v>0</v>
      </c>
      <c r="E18" s="260">
        <f>E19+E20</f>
        <v>71000</v>
      </c>
      <c r="F18" s="261">
        <f>F19+F20</f>
        <v>68467.63</v>
      </c>
      <c r="G18" s="262">
        <f t="shared" si="1"/>
        <v>96.43328169014084</v>
      </c>
    </row>
    <row r="19" spans="1:7" ht="12.75">
      <c r="A19" s="169" t="s">
        <v>139</v>
      </c>
      <c r="B19" s="189"/>
      <c r="C19" s="128"/>
      <c r="D19" s="190"/>
      <c r="E19" s="186"/>
      <c r="F19" s="129">
        <v>9718.23</v>
      </c>
      <c r="G19" s="136">
        <f t="shared" si="1"/>
        <v>0</v>
      </c>
    </row>
    <row r="20" spans="1:7" ht="23.25" thickBot="1">
      <c r="A20" s="168" t="s">
        <v>126</v>
      </c>
      <c r="B20" s="188"/>
      <c r="C20" s="126"/>
      <c r="D20" s="135">
        <f t="shared" si="0"/>
        <v>0</v>
      </c>
      <c r="E20" s="163">
        <v>71000</v>
      </c>
      <c r="F20" s="126">
        <v>58749.4</v>
      </c>
      <c r="G20" s="135">
        <f t="shared" si="1"/>
        <v>82.7456338028169</v>
      </c>
    </row>
    <row r="21" spans="1:7" ht="23.25" thickBot="1">
      <c r="A21" s="113" t="s">
        <v>123</v>
      </c>
      <c r="B21" s="260">
        <f>+B22+B23+B24+B25</f>
        <v>8347800</v>
      </c>
      <c r="C21" s="261">
        <f>+C22+C23+C24+C25</f>
        <v>5167670.69</v>
      </c>
      <c r="D21" s="279">
        <f t="shared" si="0"/>
        <v>61.90458192577686</v>
      </c>
      <c r="E21" s="260"/>
      <c r="F21" s="261"/>
      <c r="G21" s="262">
        <f t="shared" si="1"/>
        <v>0</v>
      </c>
    </row>
    <row r="22" spans="1:7" ht="13.5" hidden="1" thickBot="1">
      <c r="A22" s="146" t="s">
        <v>5</v>
      </c>
      <c r="B22" s="130"/>
      <c r="C22" s="130"/>
      <c r="D22" s="280">
        <f t="shared" si="0"/>
        <v>0</v>
      </c>
      <c r="E22" s="130"/>
      <c r="F22" s="130"/>
      <c r="G22" s="131">
        <f t="shared" si="1"/>
        <v>0</v>
      </c>
    </row>
    <row r="23" spans="1:7" ht="23.25" hidden="1" thickBot="1">
      <c r="A23" s="147" t="s">
        <v>6</v>
      </c>
      <c r="B23" s="124"/>
      <c r="C23" s="124"/>
      <c r="D23" s="281">
        <f t="shared" si="0"/>
        <v>0</v>
      </c>
      <c r="E23" s="124"/>
      <c r="F23" s="124"/>
      <c r="G23" s="125">
        <f t="shared" si="1"/>
        <v>0</v>
      </c>
    </row>
    <row r="24" spans="1:7" ht="13.5" hidden="1" thickBot="1">
      <c r="A24" s="147" t="s">
        <v>7</v>
      </c>
      <c r="B24" s="126"/>
      <c r="C24" s="126"/>
      <c r="D24" s="282">
        <f t="shared" si="0"/>
        <v>0</v>
      </c>
      <c r="E24" s="126"/>
      <c r="F24" s="126"/>
      <c r="G24" s="127">
        <f t="shared" si="1"/>
        <v>0</v>
      </c>
    </row>
    <row r="25" spans="1:7" ht="13.5" thickBot="1">
      <c r="A25" s="269" t="s">
        <v>8</v>
      </c>
      <c r="B25" s="273">
        <v>8347800</v>
      </c>
      <c r="C25" s="274">
        <v>5167670.69</v>
      </c>
      <c r="D25" s="283">
        <f t="shared" si="0"/>
        <v>61.90458192577686</v>
      </c>
      <c r="E25" s="273"/>
      <c r="F25" s="274"/>
      <c r="G25" s="275">
        <f t="shared" si="1"/>
        <v>0</v>
      </c>
    </row>
    <row r="26" spans="1:7" ht="13.5" hidden="1" thickBot="1">
      <c r="A26" s="270" t="s">
        <v>9</v>
      </c>
      <c r="B26" s="128">
        <f>+B27+B28+B29+B30</f>
        <v>0</v>
      </c>
      <c r="C26" s="128">
        <f>+C27+C28+C29+C30</f>
        <v>0</v>
      </c>
      <c r="D26" s="280">
        <f t="shared" si="0"/>
        <v>0</v>
      </c>
      <c r="E26" s="128">
        <f>+E27+E28+E29+E30</f>
        <v>0</v>
      </c>
      <c r="F26" s="128">
        <f>+F27+F28+F29+F30</f>
        <v>0</v>
      </c>
      <c r="G26" s="131">
        <f t="shared" si="1"/>
        <v>0</v>
      </c>
    </row>
    <row r="27" spans="1:7" ht="13.5" hidden="1" thickBot="1">
      <c r="A27" s="236" t="s">
        <v>10</v>
      </c>
      <c r="B27" s="124"/>
      <c r="C27" s="124"/>
      <c r="D27" s="281">
        <f t="shared" si="0"/>
        <v>0</v>
      </c>
      <c r="E27" s="124"/>
      <c r="F27" s="124"/>
      <c r="G27" s="125">
        <f t="shared" si="1"/>
        <v>0</v>
      </c>
    </row>
    <row r="28" spans="1:7" ht="34.5" hidden="1" thickBot="1">
      <c r="A28" s="271" t="s">
        <v>11</v>
      </c>
      <c r="B28" s="124"/>
      <c r="C28" s="124"/>
      <c r="D28" s="281">
        <f t="shared" si="0"/>
        <v>0</v>
      </c>
      <c r="E28" s="124"/>
      <c r="F28" s="124"/>
      <c r="G28" s="125">
        <f t="shared" si="1"/>
        <v>0</v>
      </c>
    </row>
    <row r="29" spans="1:7" ht="13.5" hidden="1" thickBot="1">
      <c r="A29" s="271" t="s">
        <v>12</v>
      </c>
      <c r="B29" s="124"/>
      <c r="C29" s="124"/>
      <c r="D29" s="281">
        <f t="shared" si="0"/>
        <v>0</v>
      </c>
      <c r="E29" s="124"/>
      <c r="F29" s="124"/>
      <c r="G29" s="125">
        <f t="shared" si="1"/>
        <v>0</v>
      </c>
    </row>
    <row r="30" spans="1:7" ht="23.25" hidden="1" thickBot="1">
      <c r="A30" s="237" t="s">
        <v>87</v>
      </c>
      <c r="B30" s="126"/>
      <c r="C30" s="126"/>
      <c r="D30" s="282">
        <f t="shared" si="0"/>
        <v>0</v>
      </c>
      <c r="E30" s="126"/>
      <c r="F30" s="126"/>
      <c r="G30" s="127">
        <f t="shared" si="1"/>
        <v>0</v>
      </c>
    </row>
    <row r="31" spans="1:7" ht="16.5" customHeight="1" thickBot="1">
      <c r="A31" s="272" t="s">
        <v>140</v>
      </c>
      <c r="B31" s="276">
        <f>(B32+B34)</f>
        <v>399168</v>
      </c>
      <c r="C31" s="277">
        <f>(C32+C34)</f>
        <v>391221.41</v>
      </c>
      <c r="D31" s="284">
        <f t="shared" si="0"/>
        <v>98.00921166025333</v>
      </c>
      <c r="E31" s="276">
        <f>(E34+E36)</f>
        <v>3173460</v>
      </c>
      <c r="F31" s="277">
        <f>(F34+F36)</f>
        <v>2685666.88</v>
      </c>
      <c r="G31" s="278">
        <f t="shared" si="1"/>
        <v>84.62898161628002</v>
      </c>
    </row>
    <row r="32" spans="1:7" ht="12.75" hidden="1">
      <c r="A32" s="175" t="s">
        <v>129</v>
      </c>
      <c r="B32" s="193"/>
      <c r="C32" s="103"/>
      <c r="D32" s="139"/>
      <c r="E32" s="104"/>
      <c r="F32" s="103"/>
      <c r="G32" s="139">
        <f t="shared" si="1"/>
        <v>0</v>
      </c>
    </row>
    <row r="33" spans="1:7" ht="12.75" hidden="1">
      <c r="A33" s="172"/>
      <c r="B33" s="192"/>
      <c r="C33" s="61"/>
      <c r="D33" s="138"/>
      <c r="E33" s="69"/>
      <c r="F33" s="61"/>
      <c r="G33" s="138"/>
    </row>
    <row r="34" spans="1:7" ht="12.75">
      <c r="A34" s="172" t="s">
        <v>144</v>
      </c>
      <c r="B34" s="194">
        <v>399168</v>
      </c>
      <c r="C34" s="124">
        <f>4324.75+386896.66</f>
        <v>391221.41</v>
      </c>
      <c r="D34" s="140">
        <f t="shared" si="0"/>
        <v>98.00921166025333</v>
      </c>
      <c r="E34" s="164">
        <v>2747860</v>
      </c>
      <c r="F34" s="124">
        <v>2506113.35</v>
      </c>
      <c r="G34" s="140">
        <f t="shared" si="1"/>
        <v>91.20236656889361</v>
      </c>
    </row>
    <row r="35" spans="1:7" ht="12.75">
      <c r="A35" s="172" t="s">
        <v>128</v>
      </c>
      <c r="B35" s="194"/>
      <c r="C35" s="124"/>
      <c r="D35" s="140"/>
      <c r="E35" s="164">
        <v>2667860</v>
      </c>
      <c r="F35" s="124">
        <v>2448864.46</v>
      </c>
      <c r="G35" s="140">
        <f t="shared" si="1"/>
        <v>91.79134062507029</v>
      </c>
    </row>
    <row r="36" spans="1:7" ht="23.25" thickBot="1">
      <c r="A36" s="173" t="s">
        <v>141</v>
      </c>
      <c r="B36" s="188"/>
      <c r="C36" s="126"/>
      <c r="D36" s="135"/>
      <c r="E36" s="163">
        <v>425600</v>
      </c>
      <c r="F36" s="126">
        <f>162518.83+17034.7</f>
        <v>179553.53</v>
      </c>
      <c r="G36" s="135">
        <f t="shared" si="1"/>
        <v>42.18832941729323</v>
      </c>
    </row>
    <row r="37" spans="1:7" ht="18" customHeight="1" thickBot="1">
      <c r="A37" s="324" t="s">
        <v>109</v>
      </c>
      <c r="B37" s="260">
        <f>(B44+B50+B54+B59)</f>
        <v>518650</v>
      </c>
      <c r="C37" s="261">
        <f>(C44+C50+C54+C59)</f>
        <v>376140.85000000003</v>
      </c>
      <c r="D37" s="279">
        <f t="shared" si="0"/>
        <v>72.52305986696231</v>
      </c>
      <c r="E37" s="260">
        <f>(E54+E62)</f>
        <v>6660073</v>
      </c>
      <c r="F37" s="261">
        <f>(F54+F62)</f>
        <v>4240595.69</v>
      </c>
      <c r="G37" s="262">
        <f t="shared" si="1"/>
        <v>63.67191005263757</v>
      </c>
    </row>
    <row r="38" spans="1:7" ht="22.5" hidden="1">
      <c r="A38" s="176" t="s">
        <v>88</v>
      </c>
      <c r="B38" s="195">
        <f>+B39+B40+B41+B42+B43</f>
        <v>0</v>
      </c>
      <c r="C38" s="101">
        <v>0</v>
      </c>
      <c r="D38" s="141">
        <f t="shared" si="0"/>
        <v>0</v>
      </c>
      <c r="E38" s="101">
        <f>+E39+E40+E41+E42+E43</f>
        <v>0</v>
      </c>
      <c r="F38" s="102">
        <f>+F39+F40+F41+F42+F43</f>
        <v>0</v>
      </c>
      <c r="G38" s="141">
        <f t="shared" si="1"/>
        <v>0</v>
      </c>
    </row>
    <row r="39" spans="1:7" ht="56.25" hidden="1">
      <c r="A39" s="170" t="s">
        <v>41</v>
      </c>
      <c r="B39" s="191">
        <v>0</v>
      </c>
      <c r="C39" s="67">
        <v>0</v>
      </c>
      <c r="D39" s="137">
        <f t="shared" si="0"/>
        <v>0</v>
      </c>
      <c r="E39" s="67"/>
      <c r="F39" s="59"/>
      <c r="G39" s="137">
        <f t="shared" si="1"/>
        <v>0</v>
      </c>
    </row>
    <row r="40" spans="1:7" ht="22.5" hidden="1">
      <c r="A40" s="170" t="s">
        <v>49</v>
      </c>
      <c r="B40" s="191"/>
      <c r="C40" s="67">
        <v>0</v>
      </c>
      <c r="D40" s="137">
        <f t="shared" si="0"/>
        <v>0</v>
      </c>
      <c r="E40" s="67"/>
      <c r="F40" s="59"/>
      <c r="G40" s="137">
        <f t="shared" si="1"/>
        <v>0</v>
      </c>
    </row>
    <row r="41" spans="1:7" ht="22.5" hidden="1">
      <c r="A41" s="170" t="s">
        <v>36</v>
      </c>
      <c r="B41" s="191"/>
      <c r="C41" s="67"/>
      <c r="D41" s="137">
        <f t="shared" si="0"/>
        <v>0</v>
      </c>
      <c r="E41" s="67"/>
      <c r="F41" s="59"/>
      <c r="G41" s="137">
        <f t="shared" si="1"/>
        <v>0</v>
      </c>
    </row>
    <row r="42" spans="1:7" ht="33.75" hidden="1">
      <c r="A42" s="171" t="s">
        <v>37</v>
      </c>
      <c r="B42" s="196"/>
      <c r="C42" s="71"/>
      <c r="D42" s="142">
        <f t="shared" si="0"/>
        <v>0</v>
      </c>
      <c r="E42" s="68">
        <v>0</v>
      </c>
      <c r="F42" s="60">
        <v>0</v>
      </c>
      <c r="G42" s="142">
        <f t="shared" si="1"/>
        <v>0</v>
      </c>
    </row>
    <row r="43" spans="1:7" ht="12.75" hidden="1">
      <c r="A43" s="173" t="s">
        <v>13</v>
      </c>
      <c r="B43" s="197"/>
      <c r="C43" s="95"/>
      <c r="D43" s="143">
        <f t="shared" si="0"/>
        <v>0</v>
      </c>
      <c r="E43" s="95"/>
      <c r="F43" s="94"/>
      <c r="G43" s="143">
        <f t="shared" si="1"/>
        <v>0</v>
      </c>
    </row>
    <row r="44" spans="1:7" ht="32.25" customHeight="1" thickBot="1">
      <c r="A44" s="113" t="s">
        <v>119</v>
      </c>
      <c r="B44" s="248">
        <f>B48</f>
        <v>170950</v>
      </c>
      <c r="C44" s="249">
        <f>C48</f>
        <v>24545.37</v>
      </c>
      <c r="D44" s="251">
        <f t="shared" si="0"/>
        <v>14.358215852588478</v>
      </c>
      <c r="E44" s="248">
        <f>+E45+E46+E47+E48+E49</f>
        <v>0</v>
      </c>
      <c r="F44" s="249">
        <f>+F45+F46+F47+F48+F49</f>
        <v>0</v>
      </c>
      <c r="G44" s="250">
        <f t="shared" si="1"/>
        <v>0</v>
      </c>
    </row>
    <row r="45" spans="1:7" ht="22.5" hidden="1">
      <c r="A45" s="167" t="s">
        <v>14</v>
      </c>
      <c r="B45" s="198"/>
      <c r="C45" s="75"/>
      <c r="D45" s="144">
        <f t="shared" si="0"/>
        <v>0</v>
      </c>
      <c r="E45" s="75"/>
      <c r="F45" s="76"/>
      <c r="G45" s="144">
        <f t="shared" si="1"/>
        <v>0</v>
      </c>
    </row>
    <row r="46" spans="1:7" ht="22.5" hidden="1">
      <c r="A46" s="170" t="s">
        <v>15</v>
      </c>
      <c r="B46" s="199"/>
      <c r="C46" s="70"/>
      <c r="D46" s="145">
        <f t="shared" si="0"/>
        <v>0</v>
      </c>
      <c r="E46" s="70"/>
      <c r="F46" s="64"/>
      <c r="G46" s="145">
        <f t="shared" si="1"/>
        <v>0</v>
      </c>
    </row>
    <row r="47" spans="1:7" ht="22.5" hidden="1">
      <c r="A47" s="170" t="s">
        <v>16</v>
      </c>
      <c r="B47" s="200"/>
      <c r="C47" s="100"/>
      <c r="D47" s="148">
        <f t="shared" si="0"/>
        <v>0</v>
      </c>
      <c r="E47" s="100"/>
      <c r="F47" s="99"/>
      <c r="G47" s="148">
        <f t="shared" si="1"/>
        <v>0</v>
      </c>
    </row>
    <row r="48" spans="1:7" ht="13.5" thickBot="1">
      <c r="A48" s="269" t="s">
        <v>96</v>
      </c>
      <c r="B48" s="288">
        <v>170950</v>
      </c>
      <c r="C48" s="289">
        <v>24545.37</v>
      </c>
      <c r="D48" s="290">
        <f t="shared" si="0"/>
        <v>14.358215852588478</v>
      </c>
      <c r="E48" s="288"/>
      <c r="F48" s="289"/>
      <c r="G48" s="290">
        <f t="shared" si="1"/>
        <v>0</v>
      </c>
    </row>
    <row r="49" spans="1:7" ht="13.5" hidden="1" thickBot="1">
      <c r="A49" s="237" t="s">
        <v>17</v>
      </c>
      <c r="B49" s="291"/>
      <c r="C49" s="291"/>
      <c r="D49" s="292">
        <f t="shared" si="0"/>
        <v>0</v>
      </c>
      <c r="E49" s="291"/>
      <c r="F49" s="291"/>
      <c r="G49" s="292">
        <f t="shared" si="1"/>
        <v>0</v>
      </c>
    </row>
    <row r="50" spans="1:7" ht="18" customHeight="1" thickBot="1">
      <c r="A50" s="113" t="s">
        <v>110</v>
      </c>
      <c r="B50" s="294">
        <f>B53</f>
        <v>15000</v>
      </c>
      <c r="C50" s="295">
        <f>C53</f>
        <v>16428.85</v>
      </c>
      <c r="D50" s="250">
        <f>IF(B50=0,0,C50/B50*100)</f>
        <v>109.52566666666665</v>
      </c>
      <c r="E50" s="294">
        <f>+E51</f>
        <v>0</v>
      </c>
      <c r="F50" s="295">
        <f>+F51</f>
        <v>0</v>
      </c>
      <c r="G50" s="304">
        <f t="shared" si="1"/>
        <v>0</v>
      </c>
    </row>
    <row r="51" spans="1:7" ht="12.75" hidden="1">
      <c r="A51" s="285" t="s">
        <v>18</v>
      </c>
      <c r="B51" s="293"/>
      <c r="C51" s="293"/>
      <c r="D51" s="123">
        <f t="shared" si="0"/>
        <v>0</v>
      </c>
      <c r="E51" s="293"/>
      <c r="F51" s="293"/>
      <c r="G51" s="303">
        <f t="shared" si="1"/>
        <v>0</v>
      </c>
    </row>
    <row r="52" spans="1:7" ht="23.25" hidden="1" thickBot="1">
      <c r="A52" s="286" t="s">
        <v>97</v>
      </c>
      <c r="B52" s="296"/>
      <c r="C52" s="296"/>
      <c r="D52" s="119">
        <f t="shared" si="0"/>
        <v>0</v>
      </c>
      <c r="E52" s="296"/>
      <c r="F52" s="296"/>
      <c r="G52" s="305"/>
    </row>
    <row r="53" spans="1:7" ht="13.5" thickBot="1">
      <c r="A53" s="287" t="s">
        <v>98</v>
      </c>
      <c r="B53" s="297">
        <v>15000</v>
      </c>
      <c r="C53" s="298">
        <v>16428.85</v>
      </c>
      <c r="D53" s="290">
        <f t="shared" si="0"/>
        <v>109.52566666666665</v>
      </c>
      <c r="E53" s="297"/>
      <c r="F53" s="298"/>
      <c r="G53" s="306"/>
    </row>
    <row r="54" spans="1:7" ht="18" customHeight="1" thickBot="1">
      <c r="A54" s="113" t="s">
        <v>120</v>
      </c>
      <c r="B54" s="294">
        <f>B56</f>
        <v>315000</v>
      </c>
      <c r="C54" s="295">
        <f>C56</f>
        <v>320026.43</v>
      </c>
      <c r="D54" s="250">
        <f>IF(B54=0,0,C54/B54*100)</f>
        <v>101.59569206349207</v>
      </c>
      <c r="E54" s="248">
        <f>(E56)</f>
        <v>13400</v>
      </c>
      <c r="F54" s="249">
        <f>(F56)</f>
        <v>1291.15</v>
      </c>
      <c r="G54" s="250">
        <f t="shared" si="1"/>
        <v>9.635447761194031</v>
      </c>
    </row>
    <row r="55" spans="1:7" ht="45" hidden="1">
      <c r="A55" s="146" t="s">
        <v>42</v>
      </c>
      <c r="B55" s="299"/>
      <c r="C55" s="299"/>
      <c r="D55" s="292"/>
      <c r="E55" s="291"/>
      <c r="F55" s="291"/>
      <c r="G55" s="292">
        <f t="shared" si="1"/>
        <v>0</v>
      </c>
    </row>
    <row r="56" spans="1:7" ht="13.5" thickBot="1">
      <c r="A56" s="147" t="s">
        <v>13</v>
      </c>
      <c r="B56" s="300">
        <v>315000</v>
      </c>
      <c r="C56" s="301">
        <v>320026.43</v>
      </c>
      <c r="D56" s="302">
        <f t="shared" si="0"/>
        <v>101.59569206349207</v>
      </c>
      <c r="E56" s="300">
        <v>13400</v>
      </c>
      <c r="F56" s="301">
        <v>1291.15</v>
      </c>
      <c r="G56" s="302">
        <f t="shared" si="1"/>
        <v>9.635447761194031</v>
      </c>
    </row>
    <row r="57" spans="1:7" ht="23.25" hidden="1" thickBot="1">
      <c r="A57" s="170" t="s">
        <v>51</v>
      </c>
      <c r="B57" s="198"/>
      <c r="C57" s="76"/>
      <c r="D57" s="144">
        <f t="shared" si="0"/>
        <v>0</v>
      </c>
      <c r="E57" s="75"/>
      <c r="F57" s="76"/>
      <c r="G57" s="144">
        <f t="shared" si="1"/>
        <v>0</v>
      </c>
    </row>
    <row r="58" spans="1:7" ht="22.5" hidden="1">
      <c r="A58" s="168" t="s">
        <v>51</v>
      </c>
      <c r="B58" s="200"/>
      <c r="C58" s="99"/>
      <c r="D58" s="148">
        <f t="shared" si="0"/>
        <v>0</v>
      </c>
      <c r="E58" s="100"/>
      <c r="F58" s="99"/>
      <c r="G58" s="148">
        <f t="shared" si="1"/>
        <v>0</v>
      </c>
    </row>
    <row r="59" spans="1:7" ht="17.25" customHeight="1" thickBot="1">
      <c r="A59" s="113" t="s">
        <v>124</v>
      </c>
      <c r="B59" s="307">
        <f>B60</f>
        <v>17700</v>
      </c>
      <c r="C59" s="308">
        <f>C60</f>
        <v>15140.2</v>
      </c>
      <c r="D59" s="250">
        <f>IF(B59=0,0,C59/B59*100)</f>
        <v>85.53785310734465</v>
      </c>
      <c r="E59" s="288"/>
      <c r="F59" s="289"/>
      <c r="G59" s="290"/>
    </row>
    <row r="60" spans="1:7" ht="34.5" thickBot="1">
      <c r="A60" s="167" t="s">
        <v>127</v>
      </c>
      <c r="B60" s="201">
        <v>17700</v>
      </c>
      <c r="C60" s="122">
        <v>15140.2</v>
      </c>
      <c r="D60" s="202">
        <f t="shared" si="0"/>
        <v>85.53785310734465</v>
      </c>
      <c r="E60" s="165"/>
      <c r="F60" s="122"/>
      <c r="G60" s="149"/>
    </row>
    <row r="61" spans="1:7" ht="12.75" hidden="1">
      <c r="A61" s="177"/>
      <c r="B61" s="203"/>
      <c r="C61" s="96"/>
      <c r="D61" s="204"/>
      <c r="E61" s="96"/>
      <c r="F61" s="97"/>
      <c r="G61" s="148"/>
    </row>
    <row r="62" spans="1:7" ht="16.5" customHeight="1" thickBot="1">
      <c r="A62" s="272" t="s">
        <v>43</v>
      </c>
      <c r="B62" s="288"/>
      <c r="C62" s="289"/>
      <c r="D62" s="290"/>
      <c r="E62" s="307">
        <v>6646673</v>
      </c>
      <c r="F62" s="98">
        <v>4239304.54</v>
      </c>
      <c r="G62" s="313">
        <f t="shared" si="1"/>
        <v>63.78085005836754</v>
      </c>
    </row>
    <row r="63" spans="1:7" ht="19.5" customHeight="1" thickBot="1">
      <c r="A63" s="324" t="s">
        <v>117</v>
      </c>
      <c r="B63" s="307">
        <f>(B64+B67)</f>
        <v>3000</v>
      </c>
      <c r="C63" s="308">
        <f>(C64+C65)</f>
        <v>0</v>
      </c>
      <c r="D63" s="313">
        <f t="shared" si="0"/>
        <v>0</v>
      </c>
      <c r="E63" s="307">
        <f>(E66+E67)</f>
        <v>180000</v>
      </c>
      <c r="F63" s="308">
        <f>(F66+F67)</f>
        <v>387928.62</v>
      </c>
      <c r="G63" s="313">
        <f t="shared" si="1"/>
        <v>215.5159</v>
      </c>
    </row>
    <row r="64" spans="1:7" ht="22.5">
      <c r="A64" s="252" t="s">
        <v>112</v>
      </c>
      <c r="B64" s="309">
        <v>3000</v>
      </c>
      <c r="C64" s="310">
        <v>0</v>
      </c>
      <c r="D64" s="311">
        <f t="shared" si="0"/>
        <v>0</v>
      </c>
      <c r="E64" s="309"/>
      <c r="F64" s="310"/>
      <c r="G64" s="312">
        <f t="shared" si="1"/>
        <v>0</v>
      </c>
    </row>
    <row r="65" spans="1:7" ht="22.5" hidden="1">
      <c r="A65" s="253" t="s">
        <v>113</v>
      </c>
      <c r="B65" s="205"/>
      <c r="C65" s="120"/>
      <c r="D65" s="256"/>
      <c r="E65" s="205"/>
      <c r="F65" s="120"/>
      <c r="G65" s="206">
        <f t="shared" si="1"/>
        <v>0</v>
      </c>
    </row>
    <row r="66" spans="1:7" ht="12.75">
      <c r="A66" s="254" t="s">
        <v>114</v>
      </c>
      <c r="B66" s="205"/>
      <c r="C66" s="120"/>
      <c r="D66" s="256"/>
      <c r="E66" s="257">
        <v>100000</v>
      </c>
      <c r="F66" s="121">
        <v>110469.62</v>
      </c>
      <c r="G66" s="150">
        <f t="shared" si="1"/>
        <v>110.46962</v>
      </c>
    </row>
    <row r="67" spans="1:7" ht="22.5">
      <c r="A67" s="236" t="s">
        <v>103</v>
      </c>
      <c r="B67" s="205"/>
      <c r="C67" s="120"/>
      <c r="D67" s="256">
        <f t="shared" si="0"/>
        <v>0</v>
      </c>
      <c r="E67" s="257">
        <v>80000</v>
      </c>
      <c r="F67" s="121">
        <v>277459</v>
      </c>
      <c r="G67" s="150">
        <f t="shared" si="1"/>
        <v>346.82374999999996</v>
      </c>
    </row>
    <row r="68" spans="1:7" ht="13.5" thickBot="1">
      <c r="A68" s="255" t="s">
        <v>40</v>
      </c>
      <c r="B68" s="241">
        <f>B69+B72</f>
        <v>0</v>
      </c>
      <c r="C68" s="242">
        <f>C69+C72</f>
        <v>0</v>
      </c>
      <c r="D68" s="245">
        <f t="shared" si="0"/>
        <v>0</v>
      </c>
      <c r="E68" s="258">
        <f>(E69+E72)</f>
        <v>0</v>
      </c>
      <c r="F68" s="259">
        <f>(F69+F72)</f>
        <v>0</v>
      </c>
      <c r="G68" s="246">
        <f t="shared" si="1"/>
        <v>0</v>
      </c>
    </row>
    <row r="69" spans="1:7" ht="19.5" customHeight="1" hidden="1" thickBot="1">
      <c r="A69" s="175"/>
      <c r="B69" s="207"/>
      <c r="C69" s="66"/>
      <c r="D69" s="151"/>
      <c r="E69" s="72"/>
      <c r="F69" s="73"/>
      <c r="G69" s="151">
        <f t="shared" si="1"/>
        <v>0</v>
      </c>
    </row>
    <row r="70" spans="1:7" ht="19.5" customHeight="1" hidden="1" thickBot="1">
      <c r="A70" s="172"/>
      <c r="B70" s="196"/>
      <c r="C70" s="62"/>
      <c r="D70" s="142">
        <f t="shared" si="0"/>
        <v>0</v>
      </c>
      <c r="E70" s="65"/>
      <c r="F70" s="63"/>
      <c r="G70" s="152">
        <f t="shared" si="1"/>
        <v>0</v>
      </c>
    </row>
    <row r="71" spans="1:7" ht="13.5" customHeight="1" hidden="1" thickBot="1">
      <c r="A71" s="172" t="s">
        <v>19</v>
      </c>
      <c r="B71" s="208"/>
      <c r="C71" s="63"/>
      <c r="D71" s="152">
        <f t="shared" si="0"/>
        <v>0</v>
      </c>
      <c r="E71" s="65"/>
      <c r="F71" s="63"/>
      <c r="G71" s="152">
        <f t="shared" si="1"/>
        <v>0</v>
      </c>
    </row>
    <row r="72" spans="1:7" ht="21.75" customHeight="1" hidden="1" thickBot="1">
      <c r="A72" s="173" t="s">
        <v>142</v>
      </c>
      <c r="B72" s="197"/>
      <c r="C72" s="95"/>
      <c r="D72" s="143"/>
      <c r="E72" s="95">
        <v>0</v>
      </c>
      <c r="F72" s="95">
        <v>0</v>
      </c>
      <c r="G72" s="143"/>
    </row>
    <row r="73" spans="1:7" ht="15.75" customHeight="1">
      <c r="A73" s="325" t="s">
        <v>143</v>
      </c>
      <c r="B73" s="238">
        <f>(B68+B63+B37+B14)</f>
        <v>62481348</v>
      </c>
      <c r="C73" s="239">
        <f>(C68+C63+C37+C14)</f>
        <v>54684450.669999994</v>
      </c>
      <c r="D73" s="243">
        <f t="shared" si="0"/>
        <v>87.52124021075856</v>
      </c>
      <c r="E73" s="238">
        <f>(E68+E63+E37+E14)</f>
        <v>10084533</v>
      </c>
      <c r="F73" s="239">
        <f>(F68+F63+F37+F14)</f>
        <v>7382658.82</v>
      </c>
      <c r="G73" s="240">
        <f t="shared" si="1"/>
        <v>73.20774120130302</v>
      </c>
    </row>
    <row r="74" spans="1:7" ht="15" customHeight="1">
      <c r="A74" s="236" t="s">
        <v>100</v>
      </c>
      <c r="B74" s="209">
        <v>25791435</v>
      </c>
      <c r="C74" s="117">
        <v>24964323.41</v>
      </c>
      <c r="D74" s="244">
        <f t="shared" si="0"/>
        <v>96.79307650000862</v>
      </c>
      <c r="E74" s="209"/>
      <c r="F74" s="117"/>
      <c r="G74" s="314">
        <f t="shared" si="1"/>
        <v>0</v>
      </c>
    </row>
    <row r="75" spans="1:7" ht="45" hidden="1">
      <c r="A75" s="236" t="s">
        <v>50</v>
      </c>
      <c r="B75" s="209"/>
      <c r="C75" s="117"/>
      <c r="D75" s="244">
        <f t="shared" si="0"/>
        <v>0</v>
      </c>
      <c r="E75" s="209"/>
      <c r="F75" s="117"/>
      <c r="G75" s="314">
        <f t="shared" si="1"/>
        <v>0</v>
      </c>
    </row>
    <row r="76" spans="1:7" ht="18" customHeight="1" thickBot="1">
      <c r="A76" s="237" t="s">
        <v>46</v>
      </c>
      <c r="B76" s="210">
        <v>55855927.92</v>
      </c>
      <c r="C76" s="118">
        <v>55252218.41</v>
      </c>
      <c r="D76" s="247">
        <f>IF(B76=0,0,C76/B76*100)</f>
        <v>98.91916662656706</v>
      </c>
      <c r="E76" s="210">
        <v>3223100</v>
      </c>
      <c r="F76" s="118">
        <v>1148600</v>
      </c>
      <c r="G76" s="315">
        <f>IF(E76=0,0,F76/E76*100)</f>
        <v>35.63649902268003</v>
      </c>
    </row>
    <row r="77" spans="1:7" ht="23.25" customHeight="1" thickBot="1">
      <c r="A77" s="319" t="s">
        <v>20</v>
      </c>
      <c r="B77" s="248">
        <f>B76+B74+B73</f>
        <v>144128710.92000002</v>
      </c>
      <c r="C77" s="249">
        <f>C73+C74+C76</f>
        <v>134900992.49</v>
      </c>
      <c r="D77" s="251">
        <f>IF(B77=0,0,C77/B77*100)</f>
        <v>93.59758484544975</v>
      </c>
      <c r="E77" s="248">
        <f>SUM(E73:E76)</f>
        <v>13307633</v>
      </c>
      <c r="F77" s="249">
        <f>SUM(F73:F76)</f>
        <v>8531258.82</v>
      </c>
      <c r="G77" s="250">
        <f>IF(E77=0,0,F77/E77*100)</f>
        <v>64.10801094379444</v>
      </c>
    </row>
    <row r="78" spans="1:7" ht="23.25" customHeight="1">
      <c r="A78" s="335"/>
      <c r="B78" s="327"/>
      <c r="C78" s="327"/>
      <c r="D78" s="328"/>
      <c r="E78" s="327"/>
      <c r="F78" s="327"/>
      <c r="G78" s="328"/>
    </row>
    <row r="79" spans="1:7" ht="23.25" customHeight="1">
      <c r="A79" s="329"/>
      <c r="B79" s="330"/>
      <c r="C79" s="330"/>
      <c r="D79" s="331"/>
      <c r="E79" s="330"/>
      <c r="F79" s="330"/>
      <c r="G79" s="331"/>
    </row>
    <row r="80" spans="1:7" ht="23.25" customHeight="1">
      <c r="A80" s="329"/>
      <c r="B80" s="330"/>
      <c r="C80" s="330"/>
      <c r="D80" s="331"/>
      <c r="E80" s="330"/>
      <c r="F80" s="330"/>
      <c r="G80" s="331"/>
    </row>
    <row r="81" spans="1:7" ht="23.25" customHeight="1">
      <c r="A81" s="329"/>
      <c r="B81" s="330"/>
      <c r="C81" s="330"/>
      <c r="D81" s="331"/>
      <c r="E81" s="330"/>
      <c r="F81" s="330"/>
      <c r="G81" s="331"/>
    </row>
    <row r="82" spans="1:7" ht="23.25" customHeight="1" thickBot="1">
      <c r="A82" s="332"/>
      <c r="B82" s="333"/>
      <c r="C82" s="333"/>
      <c r="D82" s="334"/>
      <c r="E82" s="333"/>
      <c r="F82" s="333"/>
      <c r="G82" s="334"/>
    </row>
    <row r="83" spans="1:7" ht="19.5" customHeight="1" thickBot="1">
      <c r="A83" s="347" t="s">
        <v>0</v>
      </c>
      <c r="B83" s="344" t="s">
        <v>1</v>
      </c>
      <c r="C83" s="345"/>
      <c r="D83" s="346"/>
      <c r="E83" s="344" t="s">
        <v>2</v>
      </c>
      <c r="F83" s="345"/>
      <c r="G83" s="346"/>
    </row>
    <row r="84" spans="1:7" ht="48.75" customHeight="1" thickBot="1">
      <c r="A84" s="348"/>
      <c r="B84" s="132" t="s">
        <v>147</v>
      </c>
      <c r="C84" s="132" t="s">
        <v>148</v>
      </c>
      <c r="D84" s="132" t="s">
        <v>89</v>
      </c>
      <c r="E84" s="132" t="s">
        <v>133</v>
      </c>
      <c r="F84" s="132" t="s">
        <v>148</v>
      </c>
      <c r="G84" s="132" t="s">
        <v>125</v>
      </c>
    </row>
    <row r="85" spans="1:7" ht="17.25" customHeight="1" thickBot="1">
      <c r="A85" s="132">
        <v>1</v>
      </c>
      <c r="B85" s="316">
        <v>2</v>
      </c>
      <c r="C85" s="132">
        <v>3</v>
      </c>
      <c r="D85" s="133">
        <v>4</v>
      </c>
      <c r="E85" s="132">
        <v>5</v>
      </c>
      <c r="F85" s="133">
        <v>6</v>
      </c>
      <c r="G85" s="317">
        <v>7</v>
      </c>
    </row>
    <row r="86" spans="1:7" ht="17.25" customHeight="1" thickBot="1">
      <c r="A86" s="338" t="s">
        <v>21</v>
      </c>
      <c r="B86" s="339"/>
      <c r="C86" s="339"/>
      <c r="D86" s="339"/>
      <c r="E86" s="339"/>
      <c r="F86" s="339"/>
      <c r="G86" s="340"/>
    </row>
    <row r="87" spans="1:7" ht="13.5" thickBot="1">
      <c r="A87" s="166" t="s">
        <v>22</v>
      </c>
      <c r="B87" s="219">
        <v>10797399</v>
      </c>
      <c r="C87" s="86">
        <v>9159125.24</v>
      </c>
      <c r="D87" s="81">
        <f aca="true" t="shared" si="2" ref="D87:D104">IF(B87=0,0,C87/B87*100)</f>
        <v>84.82714438912556</v>
      </c>
      <c r="E87" s="179">
        <v>225204.95</v>
      </c>
      <c r="F87" s="93">
        <v>93050.07</v>
      </c>
      <c r="G87" s="89">
        <f>IF(E87=0,0,F87/E87*100)</f>
        <v>41.317950604549324</v>
      </c>
    </row>
    <row r="88" spans="1:7" ht="13.5" thickBot="1">
      <c r="A88" s="166" t="s">
        <v>23</v>
      </c>
      <c r="B88" s="114">
        <v>50812085.25</v>
      </c>
      <c r="C88" s="93">
        <v>44178411.33</v>
      </c>
      <c r="D88" s="89">
        <f t="shared" si="2"/>
        <v>86.94469261129171</v>
      </c>
      <c r="E88" s="211">
        <v>3169236.6</v>
      </c>
      <c r="F88" s="93">
        <v>1696054.65</v>
      </c>
      <c r="G88" s="89">
        <f aca="true" t="shared" si="3" ref="G88:G110">IF(E88=0,0,F88/E88*100)</f>
        <v>53.516189040603656</v>
      </c>
    </row>
    <row r="89" spans="1:7" ht="13.5" thickBot="1">
      <c r="A89" s="166" t="s">
        <v>24</v>
      </c>
      <c r="B89" s="114">
        <v>41438528</v>
      </c>
      <c r="C89" s="93">
        <v>36059726.42</v>
      </c>
      <c r="D89" s="89">
        <f t="shared" si="2"/>
        <v>87.01980538497894</v>
      </c>
      <c r="E89" s="211">
        <v>2719501.58</v>
      </c>
      <c r="F89" s="93">
        <v>1360180.98</v>
      </c>
      <c r="G89" s="89">
        <f t="shared" si="3"/>
        <v>50.01581870748536</v>
      </c>
    </row>
    <row r="90" spans="1:7" ht="23.25" thickBot="1">
      <c r="A90" s="166" t="s">
        <v>25</v>
      </c>
      <c r="B90" s="114">
        <v>55319907.42</v>
      </c>
      <c r="C90" s="93">
        <v>54472975.23</v>
      </c>
      <c r="D90" s="89">
        <f t="shared" si="2"/>
        <v>98.46902818623697</v>
      </c>
      <c r="E90" s="179">
        <v>147283.99</v>
      </c>
      <c r="F90" s="93">
        <v>123483.79</v>
      </c>
      <c r="G90" s="89">
        <f t="shared" si="3"/>
        <v>83.84060616500138</v>
      </c>
    </row>
    <row r="91" spans="1:7" ht="13.5" thickBot="1">
      <c r="A91" s="166" t="s">
        <v>26</v>
      </c>
      <c r="B91" s="114">
        <f>B94+B97+B98+B93</f>
        <v>2384039</v>
      </c>
      <c r="C91" s="82">
        <f>C94+C97+C98+C93</f>
        <v>781912.85</v>
      </c>
      <c r="D91" s="89">
        <f t="shared" si="2"/>
        <v>32.79782126047435</v>
      </c>
      <c r="E91" s="179">
        <f>E93+E94+E95+E96+E97+E92</f>
        <v>2883601.65</v>
      </c>
      <c r="F91" s="82">
        <f>F92+F93+F95+F96+F97+F98</f>
        <v>1972896.63</v>
      </c>
      <c r="G91" s="89">
        <f t="shared" si="3"/>
        <v>68.41779376842845</v>
      </c>
    </row>
    <row r="92" spans="1:7" ht="12.75">
      <c r="A92" s="175" t="s">
        <v>136</v>
      </c>
      <c r="B92" s="220"/>
      <c r="C92" s="111"/>
      <c r="D92" s="221">
        <f t="shared" si="2"/>
        <v>0</v>
      </c>
      <c r="E92" s="212">
        <v>100000</v>
      </c>
      <c r="F92" s="326">
        <v>36999.29</v>
      </c>
      <c r="G92" s="153">
        <f t="shared" si="3"/>
        <v>36.99929</v>
      </c>
    </row>
    <row r="93" spans="1:7" ht="13.5" customHeight="1">
      <c r="A93" s="172" t="s">
        <v>130</v>
      </c>
      <c r="B93" s="222">
        <v>95300</v>
      </c>
      <c r="C93" s="105">
        <v>95083.98</v>
      </c>
      <c r="D93" s="154">
        <f t="shared" si="2"/>
        <v>99.77332633788038</v>
      </c>
      <c r="E93" s="213">
        <v>1603905.1</v>
      </c>
      <c r="F93" s="107">
        <v>878244.25</v>
      </c>
      <c r="G93" s="154">
        <f t="shared" si="3"/>
        <v>54.75662182257541</v>
      </c>
    </row>
    <row r="94" spans="1:7" ht="22.5" hidden="1">
      <c r="A94" s="172" t="s">
        <v>38</v>
      </c>
      <c r="B94" s="222"/>
      <c r="C94" s="105"/>
      <c r="D94" s="158">
        <f t="shared" si="2"/>
        <v>0</v>
      </c>
      <c r="E94" s="181"/>
      <c r="F94" s="106"/>
      <c r="G94" s="154">
        <f t="shared" si="3"/>
        <v>0</v>
      </c>
    </row>
    <row r="95" spans="1:7" ht="12.75">
      <c r="A95" s="172" t="s">
        <v>116</v>
      </c>
      <c r="B95" s="222"/>
      <c r="C95" s="105"/>
      <c r="D95" s="158"/>
      <c r="E95" s="181">
        <v>1019178</v>
      </c>
      <c r="F95" s="105">
        <v>904727.96</v>
      </c>
      <c r="G95" s="154">
        <f t="shared" si="3"/>
        <v>88.77035807287832</v>
      </c>
    </row>
    <row r="96" spans="1:7" ht="12.75">
      <c r="A96" s="172" t="s">
        <v>90</v>
      </c>
      <c r="B96" s="223"/>
      <c r="C96" s="106"/>
      <c r="D96" s="158">
        <f t="shared" si="2"/>
        <v>0</v>
      </c>
      <c r="E96" s="181">
        <v>6456.98</v>
      </c>
      <c r="F96" s="105">
        <v>6456.98</v>
      </c>
      <c r="G96" s="154">
        <f t="shared" si="3"/>
        <v>100</v>
      </c>
    </row>
    <row r="97" spans="1:7" ht="12.75">
      <c r="A97" s="172" t="s">
        <v>91</v>
      </c>
      <c r="B97" s="222">
        <v>2213739</v>
      </c>
      <c r="C97" s="105">
        <v>632476.67</v>
      </c>
      <c r="D97" s="158">
        <f t="shared" si="2"/>
        <v>28.570516668857532</v>
      </c>
      <c r="E97" s="181">
        <v>154061.57</v>
      </c>
      <c r="F97" s="105">
        <v>146468.15</v>
      </c>
      <c r="G97" s="154">
        <f t="shared" si="3"/>
        <v>95.07117836070344</v>
      </c>
    </row>
    <row r="98" spans="1:7" ht="45.75" thickBot="1">
      <c r="A98" s="173" t="s">
        <v>92</v>
      </c>
      <c r="B98" s="224">
        <v>75000</v>
      </c>
      <c r="C98" s="108">
        <v>54352.2</v>
      </c>
      <c r="D98" s="155">
        <f t="shared" si="2"/>
        <v>72.4696</v>
      </c>
      <c r="E98" s="182"/>
      <c r="F98" s="109"/>
      <c r="G98" s="155">
        <v>0</v>
      </c>
    </row>
    <row r="99" spans="1:7" ht="13.5" thickBot="1">
      <c r="A99" s="166" t="s">
        <v>27</v>
      </c>
      <c r="B99" s="114">
        <v>7336192</v>
      </c>
      <c r="C99" s="93">
        <v>5745346.64</v>
      </c>
      <c r="D99" s="89">
        <f t="shared" si="2"/>
        <v>78.31510734724499</v>
      </c>
      <c r="E99" s="179">
        <v>2219512.69</v>
      </c>
      <c r="F99" s="93">
        <v>1324690.27</v>
      </c>
      <c r="G99" s="89">
        <f t="shared" si="3"/>
        <v>59.683834022142946</v>
      </c>
    </row>
    <row r="100" spans="1:7" ht="13.5" thickBot="1">
      <c r="A100" s="166" t="s">
        <v>28</v>
      </c>
      <c r="B100" s="114">
        <v>75600</v>
      </c>
      <c r="C100" s="93">
        <v>50400</v>
      </c>
      <c r="D100" s="89">
        <f t="shared" si="2"/>
        <v>66.66666666666666</v>
      </c>
      <c r="E100" s="179">
        <v>96838</v>
      </c>
      <c r="F100" s="93">
        <v>92909.67</v>
      </c>
      <c r="G100" s="89">
        <f t="shared" si="3"/>
        <v>95.94340031805696</v>
      </c>
    </row>
    <row r="101" spans="1:7" ht="12.75" hidden="1">
      <c r="A101" s="177" t="s">
        <v>29</v>
      </c>
      <c r="B101" s="225"/>
      <c r="C101" s="92"/>
      <c r="D101" s="156">
        <f t="shared" si="2"/>
        <v>0</v>
      </c>
      <c r="E101" s="214"/>
      <c r="F101" s="92"/>
      <c r="G101" s="156">
        <f t="shared" si="3"/>
        <v>0</v>
      </c>
    </row>
    <row r="102" spans="1:7" ht="13.5" thickBot="1">
      <c r="A102" s="166" t="s">
        <v>30</v>
      </c>
      <c r="B102" s="226">
        <v>1248437.32</v>
      </c>
      <c r="C102" s="93">
        <v>908514.86</v>
      </c>
      <c r="D102" s="89">
        <f t="shared" si="2"/>
        <v>72.77216448479767</v>
      </c>
      <c r="E102" s="179">
        <v>1240957.1</v>
      </c>
      <c r="F102" s="93">
        <v>519765.23</v>
      </c>
      <c r="G102" s="89">
        <f t="shared" si="3"/>
        <v>41.88422226682936</v>
      </c>
    </row>
    <row r="103" spans="1:7" ht="13.5" thickBot="1">
      <c r="A103" s="166" t="s">
        <v>31</v>
      </c>
      <c r="B103" s="226"/>
      <c r="C103" s="88"/>
      <c r="D103" s="89">
        <f t="shared" si="2"/>
        <v>0</v>
      </c>
      <c r="E103" s="179">
        <v>1658817.07</v>
      </c>
      <c r="F103" s="82">
        <v>205290.03</v>
      </c>
      <c r="G103" s="89">
        <f t="shared" si="3"/>
        <v>12.375688296962123</v>
      </c>
    </row>
    <row r="104" spans="1:7" ht="13.5" thickBot="1">
      <c r="A104" s="169" t="s">
        <v>39</v>
      </c>
      <c r="B104" s="227"/>
      <c r="C104" s="92"/>
      <c r="D104" s="156">
        <f t="shared" si="2"/>
        <v>0</v>
      </c>
      <c r="E104" s="215">
        <v>1658817.07</v>
      </c>
      <c r="F104" s="84">
        <v>205290.03</v>
      </c>
      <c r="G104" s="156">
        <f t="shared" si="3"/>
        <v>12.375688296962123</v>
      </c>
    </row>
    <row r="105" spans="1:7" ht="23.25" thickBot="1">
      <c r="A105" s="320" t="s">
        <v>45</v>
      </c>
      <c r="B105" s="114">
        <f>B106+B108+B109+B110+B107</f>
        <v>2681046</v>
      </c>
      <c r="C105" s="82">
        <f>C106+C108+C109+C110+C107</f>
        <v>1692193.86</v>
      </c>
      <c r="D105" s="89">
        <f aca="true" t="shared" si="4" ref="D105:D112">IF(B105=0,0,C105/B105*100)</f>
        <v>63.11692749770052</v>
      </c>
      <c r="E105" s="179">
        <f>E110</f>
        <v>3023524.58</v>
      </c>
      <c r="F105" s="82">
        <f>F110</f>
        <v>864716.62</v>
      </c>
      <c r="G105" s="83">
        <f t="shared" si="3"/>
        <v>28.599622629824957</v>
      </c>
    </row>
    <row r="106" spans="1:7" ht="33.75">
      <c r="A106" s="321" t="s">
        <v>93</v>
      </c>
      <c r="B106" s="180">
        <v>95620</v>
      </c>
      <c r="C106" s="110">
        <v>55672.3</v>
      </c>
      <c r="D106" s="157">
        <f t="shared" si="4"/>
        <v>58.222443003555746</v>
      </c>
      <c r="E106" s="180"/>
      <c r="F106" s="111"/>
      <c r="G106" s="157">
        <f t="shared" si="3"/>
        <v>0</v>
      </c>
    </row>
    <row r="107" spans="1:7" ht="33.75">
      <c r="A107" s="172" t="s">
        <v>134</v>
      </c>
      <c r="B107" s="181">
        <v>158613</v>
      </c>
      <c r="C107" s="105">
        <v>86674.95</v>
      </c>
      <c r="D107" s="158">
        <f>IF(B107=0,0,C107/B107*100)</f>
        <v>54.64555238221331</v>
      </c>
      <c r="E107" s="181"/>
      <c r="F107" s="106"/>
      <c r="G107" s="158">
        <f>IF(E107=0,0,F107/E107*100)</f>
        <v>0</v>
      </c>
    </row>
    <row r="108" spans="1:7" ht="33.75">
      <c r="A108" s="172" t="s">
        <v>146</v>
      </c>
      <c r="B108" s="181">
        <v>1958076</v>
      </c>
      <c r="C108" s="105">
        <v>1234377.75</v>
      </c>
      <c r="D108" s="158">
        <f t="shared" si="4"/>
        <v>63.04033908796186</v>
      </c>
      <c r="E108" s="181"/>
      <c r="F108" s="106"/>
      <c r="G108" s="158">
        <f t="shared" si="3"/>
        <v>0</v>
      </c>
    </row>
    <row r="109" spans="1:7" ht="12.75">
      <c r="A109" s="172" t="s">
        <v>95</v>
      </c>
      <c r="B109" s="181">
        <v>100000</v>
      </c>
      <c r="C109" s="105">
        <v>100000</v>
      </c>
      <c r="D109" s="158">
        <f t="shared" si="4"/>
        <v>100</v>
      </c>
      <c r="E109" s="181"/>
      <c r="F109" s="105"/>
      <c r="G109" s="158">
        <f t="shared" si="3"/>
        <v>0</v>
      </c>
    </row>
    <row r="110" spans="1:7" ht="34.5" thickBot="1">
      <c r="A110" s="322" t="s">
        <v>111</v>
      </c>
      <c r="B110" s="182">
        <v>368737</v>
      </c>
      <c r="C110" s="108">
        <v>215468.86</v>
      </c>
      <c r="D110" s="155">
        <f t="shared" si="4"/>
        <v>58.434293276779925</v>
      </c>
      <c r="E110" s="182">
        <v>3023524.58</v>
      </c>
      <c r="F110" s="108">
        <v>864716.62</v>
      </c>
      <c r="G110" s="155">
        <f t="shared" si="3"/>
        <v>28.599622629824957</v>
      </c>
    </row>
    <row r="111" spans="1:7" ht="23.25" thickBot="1">
      <c r="A111" s="184" t="s">
        <v>115</v>
      </c>
      <c r="B111" s="219">
        <f aca="true" t="shared" si="5" ref="B111:G111">B112</f>
        <v>7353</v>
      </c>
      <c r="C111" s="80">
        <f t="shared" si="5"/>
        <v>1933</v>
      </c>
      <c r="D111" s="85">
        <f t="shared" si="5"/>
        <v>26.28858969128247</v>
      </c>
      <c r="E111" s="178">
        <f t="shared" si="5"/>
        <v>0</v>
      </c>
      <c r="F111" s="80">
        <f t="shared" si="5"/>
        <v>0</v>
      </c>
      <c r="G111" s="85">
        <f t="shared" si="5"/>
        <v>0</v>
      </c>
    </row>
    <row r="112" spans="1:7" ht="23.25" thickBot="1">
      <c r="A112" s="177" t="s">
        <v>106</v>
      </c>
      <c r="B112" s="228">
        <v>7353</v>
      </c>
      <c r="C112" s="112">
        <v>1933</v>
      </c>
      <c r="D112" s="159">
        <f t="shared" si="4"/>
        <v>26.28858969128247</v>
      </c>
      <c r="E112" s="183"/>
      <c r="F112" s="112"/>
      <c r="G112" s="159"/>
    </row>
    <row r="113" spans="1:7" s="79" customFormat="1" ht="23.25" thickBot="1">
      <c r="A113" s="174" t="s">
        <v>131</v>
      </c>
      <c r="B113" s="219">
        <v>42538</v>
      </c>
      <c r="C113" s="86">
        <v>40256.16</v>
      </c>
      <c r="D113" s="81">
        <f>IF(B113=0,0,C113/B113*100)</f>
        <v>94.6357609666651</v>
      </c>
      <c r="E113" s="178"/>
      <c r="F113" s="87"/>
      <c r="G113" s="81"/>
    </row>
    <row r="114" spans="1:7" ht="13.5" thickBot="1">
      <c r="A114" s="166" t="s">
        <v>40</v>
      </c>
      <c r="B114" s="226">
        <f>(B115+B116)</f>
        <v>0</v>
      </c>
      <c r="C114" s="88">
        <f>+C115</f>
        <v>0</v>
      </c>
      <c r="D114" s="89">
        <f aca="true" t="shared" si="6" ref="D114:D120">IF(B114=0,0,C114/B114*100)</f>
        <v>0</v>
      </c>
      <c r="E114" s="179">
        <f>E120+E121+E122</f>
        <v>539000</v>
      </c>
      <c r="F114" s="82">
        <f>F120+F121+F122</f>
        <v>117424.32</v>
      </c>
      <c r="G114" s="89">
        <f>IF(E114=0,0,F114/E114*100)</f>
        <v>21.785588126159556</v>
      </c>
    </row>
    <row r="115" spans="1:7" ht="22.5" hidden="1">
      <c r="A115" s="175" t="s">
        <v>32</v>
      </c>
      <c r="B115" s="229"/>
      <c r="C115" s="74"/>
      <c r="D115" s="160">
        <f t="shared" si="6"/>
        <v>0</v>
      </c>
      <c r="E115" s="216"/>
      <c r="F115" s="74"/>
      <c r="G115" s="160">
        <f>IF(E115=0,0,F115/E115*100)</f>
        <v>0</v>
      </c>
    </row>
    <row r="116" spans="1:7" ht="22.5" hidden="1">
      <c r="A116" s="185" t="s">
        <v>102</v>
      </c>
      <c r="B116" s="230"/>
      <c r="C116" s="90"/>
      <c r="D116" s="231"/>
      <c r="E116" s="217"/>
      <c r="F116" s="91"/>
      <c r="G116" s="161">
        <f>IF(E116=0,0,F116/E116*100)</f>
        <v>0</v>
      </c>
    </row>
    <row r="117" spans="1:7" ht="12.75" hidden="1">
      <c r="A117" s="175" t="s">
        <v>104</v>
      </c>
      <c r="B117" s="232"/>
      <c r="C117" s="111"/>
      <c r="D117" s="157">
        <f t="shared" si="6"/>
        <v>0</v>
      </c>
      <c r="E117" s="180"/>
      <c r="F117" s="111"/>
      <c r="G117" s="157">
        <f>IF(E117=0,0,F117/E117*100)</f>
        <v>0</v>
      </c>
    </row>
    <row r="118" spans="1:7" ht="45" hidden="1">
      <c r="A118" s="172" t="s">
        <v>105</v>
      </c>
      <c r="B118" s="222"/>
      <c r="C118" s="105"/>
      <c r="D118" s="233">
        <f t="shared" si="6"/>
        <v>0</v>
      </c>
      <c r="E118" s="181"/>
      <c r="F118" s="106"/>
      <c r="G118" s="158"/>
    </row>
    <row r="119" spans="1:7" ht="12.75" hidden="1">
      <c r="A119" s="172" t="s">
        <v>94</v>
      </c>
      <c r="B119" s="223"/>
      <c r="C119" s="106"/>
      <c r="D119" s="233">
        <f t="shared" si="6"/>
        <v>0</v>
      </c>
      <c r="E119" s="181"/>
      <c r="F119" s="106"/>
      <c r="G119" s="158"/>
    </row>
    <row r="120" spans="1:7" ht="22.5">
      <c r="A120" s="172" t="s">
        <v>132</v>
      </c>
      <c r="B120" s="223"/>
      <c r="C120" s="105"/>
      <c r="D120" s="158">
        <f t="shared" si="6"/>
        <v>0</v>
      </c>
      <c r="E120" s="181">
        <v>449200</v>
      </c>
      <c r="F120" s="105">
        <v>72424.32</v>
      </c>
      <c r="G120" s="158">
        <f>IF(E120=0,0,F120/E120*100)</f>
        <v>16.122956366874444</v>
      </c>
    </row>
    <row r="121" spans="1:7" ht="22.5">
      <c r="A121" s="172" t="s">
        <v>135</v>
      </c>
      <c r="B121" s="223"/>
      <c r="C121" s="105"/>
      <c r="D121" s="158"/>
      <c r="E121" s="181">
        <v>85800</v>
      </c>
      <c r="F121" s="105">
        <v>45000</v>
      </c>
      <c r="G121" s="158">
        <f>IF(E121=0,0,F121/E121*100)</f>
        <v>52.44755244755245</v>
      </c>
    </row>
    <row r="122" spans="1:7" ht="23.25" thickBot="1">
      <c r="A122" s="185" t="s">
        <v>137</v>
      </c>
      <c r="B122" s="234"/>
      <c r="C122" s="115"/>
      <c r="D122" s="235"/>
      <c r="E122" s="218">
        <v>4000</v>
      </c>
      <c r="F122" s="116"/>
      <c r="G122" s="155">
        <f>IF(E122=0,0,F122/E122*100)</f>
        <v>0</v>
      </c>
    </row>
    <row r="123" spans="1:7" ht="13.5" thickBot="1">
      <c r="A123" s="166" t="s">
        <v>33</v>
      </c>
      <c r="B123" s="114">
        <v>1203830.25</v>
      </c>
      <c r="C123" s="82">
        <v>480832.52</v>
      </c>
      <c r="D123" s="89">
        <f>IF(B123=0,0,C123/B123*100)</f>
        <v>39.94188715560188</v>
      </c>
      <c r="E123" s="179">
        <v>140700</v>
      </c>
      <c r="F123" s="82">
        <v>52300</v>
      </c>
      <c r="G123" s="89">
        <f>IF(E123=0,0,F123/E123*100)</f>
        <v>37.17128642501777</v>
      </c>
    </row>
    <row r="124" spans="1:7" s="79" customFormat="1" ht="20.25" customHeight="1" thickBot="1">
      <c r="A124" s="318" t="s">
        <v>34</v>
      </c>
      <c r="B124" s="219">
        <f>B87+B88+B89+B90+B91+B99+B100+B102+B105+B111+B123+B114+B103+B113</f>
        <v>173346955.24</v>
      </c>
      <c r="C124" s="80">
        <f>C87+C88+C89+C90+C91+C99+C100+C102+C105+C111+C123+C114+C103+C113</f>
        <v>153571628.11</v>
      </c>
      <c r="D124" s="81">
        <f>IF(B124=0,0,C124/B124*100)</f>
        <v>88.59205395178651</v>
      </c>
      <c r="E124" s="178">
        <f>E87+E88+E89+E90+E91+E99+E100+E102+E105+E111+E123+E114+E103+E113</f>
        <v>18064178.21</v>
      </c>
      <c r="F124" s="80">
        <f>F87+F88+F89+F90+F91+F99+F100+F102+F105+F111+F123+F114+F103+F113</f>
        <v>8422762.260000002</v>
      </c>
      <c r="G124" s="81">
        <f>IF(E124=0,0,F124/E124*100)</f>
        <v>46.62687758105328</v>
      </c>
    </row>
    <row r="125" spans="1:7" ht="12.75">
      <c r="A125" s="3"/>
      <c r="B125" s="4"/>
      <c r="C125" s="4"/>
      <c r="D125" s="54"/>
      <c r="E125" s="4"/>
      <c r="F125" s="4"/>
      <c r="G125" s="56"/>
    </row>
    <row r="126" spans="1:7" ht="21" customHeight="1">
      <c r="A126" s="336" t="s">
        <v>150</v>
      </c>
      <c r="B126" s="336"/>
      <c r="C126" s="336"/>
      <c r="D126" s="336"/>
      <c r="E126" s="336"/>
      <c r="F126" s="336"/>
      <c r="G126" s="336"/>
    </row>
    <row r="127" spans="2:7" ht="12.75">
      <c r="B127" s="6"/>
      <c r="C127" s="6"/>
      <c r="D127" s="55"/>
      <c r="E127" s="6"/>
      <c r="F127" s="6"/>
      <c r="G127" s="57"/>
    </row>
    <row r="128" spans="1:7" ht="14.25">
      <c r="A128" s="337"/>
      <c r="B128" s="337"/>
      <c r="C128" s="337"/>
      <c r="D128" s="337"/>
      <c r="E128" s="337"/>
      <c r="F128" s="337"/>
      <c r="G128" s="337"/>
    </row>
  </sheetData>
  <mergeCells count="12">
    <mergeCell ref="A7:G7"/>
    <mergeCell ref="A8:G8"/>
    <mergeCell ref="B10:D10"/>
    <mergeCell ref="E10:G10"/>
    <mergeCell ref="A10:A11"/>
    <mergeCell ref="A126:G126"/>
    <mergeCell ref="A128:G128"/>
    <mergeCell ref="A86:G86"/>
    <mergeCell ref="A13:G13"/>
    <mergeCell ref="B83:D83"/>
    <mergeCell ref="E83:G83"/>
    <mergeCell ref="A83:A84"/>
  </mergeCells>
  <printOptions/>
  <pageMargins left="0.58" right="0.25" top="0.5" bottom="0.51" header="0.5" footer="0.5"/>
  <pageSetup horizontalDpi="600" verticalDpi="600" orientation="portrait" paperSize="9" scale="88" r:id="rId1"/>
  <rowBreaks count="1" manualBreakCount="1"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354" t="s">
        <v>52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2.75">
      <c r="A2" s="11"/>
      <c r="B2" s="12"/>
      <c r="K2" s="13" t="s">
        <v>53</v>
      </c>
    </row>
    <row r="3" spans="1:11" ht="13.5" customHeight="1">
      <c r="A3" s="355"/>
      <c r="B3" s="355"/>
      <c r="C3" s="353" t="s">
        <v>1</v>
      </c>
      <c r="D3" s="353"/>
      <c r="E3" s="353"/>
      <c r="F3" s="353" t="s">
        <v>2</v>
      </c>
      <c r="G3" s="353"/>
      <c r="H3" s="353"/>
      <c r="I3" s="353" t="s">
        <v>3</v>
      </c>
      <c r="J3" s="353"/>
      <c r="K3" s="353"/>
    </row>
    <row r="4" spans="1:11" ht="68.25" customHeight="1">
      <c r="A4" s="356"/>
      <c r="B4" s="356"/>
      <c r="C4" s="7" t="s">
        <v>47</v>
      </c>
      <c r="D4" s="8" t="s">
        <v>48</v>
      </c>
      <c r="E4" s="9" t="s">
        <v>44</v>
      </c>
      <c r="F4" s="7" t="s">
        <v>47</v>
      </c>
      <c r="G4" s="8" t="s">
        <v>48</v>
      </c>
      <c r="H4" s="9" t="s">
        <v>44</v>
      </c>
      <c r="I4" s="7" t="s">
        <v>47</v>
      </c>
      <c r="J4" s="8" t="s">
        <v>48</v>
      </c>
      <c r="K4" s="9" t="s">
        <v>44</v>
      </c>
    </row>
    <row r="5" spans="1:11" ht="12" customHeight="1">
      <c r="A5" s="14">
        <v>1</v>
      </c>
      <c r="B5" s="15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8" customFormat="1" ht="12.75">
      <c r="A6" s="16">
        <v>1000</v>
      </c>
      <c r="B6" s="17" t="s">
        <v>54</v>
      </c>
      <c r="C6" s="38">
        <f>C7+SUM(C24:C25)</f>
        <v>710519.5240000001</v>
      </c>
      <c r="D6" s="31">
        <f>D7+SUM(D24:D25)</f>
        <v>669980.0430000001</v>
      </c>
      <c r="E6" s="31">
        <f aca="true" t="shared" si="0" ref="E6:E39">IF(C6=0,0,D6/C6*100)</f>
        <v>94.29438887593467</v>
      </c>
      <c r="F6" s="31">
        <f>F7+SUM(F24:F25)</f>
        <v>156753.15639</v>
      </c>
      <c r="G6" s="31">
        <f>G7+SUM(G24:G25)</f>
        <v>155274.316</v>
      </c>
      <c r="H6" s="31">
        <f aca="true" t="shared" si="1" ref="H6:H39">IF(F6=0,0,G6/F6*100)</f>
        <v>99.05658015184035</v>
      </c>
      <c r="I6" s="31">
        <f>C6+F6</f>
        <v>867272.6803900001</v>
      </c>
      <c r="J6" s="31">
        <f>D6+G6</f>
        <v>825254.359</v>
      </c>
      <c r="K6" s="39">
        <f aca="true" t="shared" si="2" ref="K6:K39">IF(I6=0,0,J6/I6*100)</f>
        <v>95.15511991325438</v>
      </c>
    </row>
    <row r="7" spans="1:11" ht="12.75">
      <c r="A7" s="19">
        <v>1100</v>
      </c>
      <c r="B7" s="20" t="s">
        <v>55</v>
      </c>
      <c r="C7" s="40">
        <f>SUM(C8:C15)+C23-C12-C13</f>
        <v>278801.90300000005</v>
      </c>
      <c r="D7" s="32">
        <f>SUM(D8:D15)+D23-D12-D13</f>
        <v>276406.423</v>
      </c>
      <c r="E7" s="32">
        <f t="shared" si="0"/>
        <v>99.14079496078617</v>
      </c>
      <c r="F7" s="32">
        <f>SUM(F8:F15)+F23-F12-F13</f>
        <v>30055.773</v>
      </c>
      <c r="G7" s="32">
        <f>SUM(G8:G15)+G23-G12-G13</f>
        <v>28583.87199999999</v>
      </c>
      <c r="H7" s="32">
        <f t="shared" si="1"/>
        <v>95.10276777775766</v>
      </c>
      <c r="I7" s="32">
        <f aca="true" t="shared" si="3" ref="I7:I40">C7+F7</f>
        <v>308857.67600000004</v>
      </c>
      <c r="J7" s="32">
        <f aca="true" t="shared" si="4" ref="J7:J40">D7+G7</f>
        <v>304990.295</v>
      </c>
      <c r="K7" s="41">
        <f t="shared" si="2"/>
        <v>98.74784365080826</v>
      </c>
    </row>
    <row r="8" spans="1:11" ht="24">
      <c r="A8" s="19">
        <v>1110</v>
      </c>
      <c r="B8" s="20" t="s">
        <v>56</v>
      </c>
      <c r="C8" s="42">
        <v>118176.626</v>
      </c>
      <c r="D8" s="36">
        <v>117879.755</v>
      </c>
      <c r="E8" s="36">
        <f t="shared" si="0"/>
        <v>99.74879042493563</v>
      </c>
      <c r="F8" s="32">
        <f>3172.59+1.122</f>
        <v>3173.712</v>
      </c>
      <c r="G8" s="32">
        <v>2984.548</v>
      </c>
      <c r="H8" s="36">
        <f t="shared" si="1"/>
        <v>94.03966081358358</v>
      </c>
      <c r="I8" s="36">
        <f t="shared" si="3"/>
        <v>121350.338</v>
      </c>
      <c r="J8" s="36">
        <f t="shared" si="4"/>
        <v>120864.303</v>
      </c>
      <c r="K8" s="43">
        <f t="shared" si="2"/>
        <v>99.59947783581781</v>
      </c>
    </row>
    <row r="9" spans="1:11" ht="12.75">
      <c r="A9" s="19">
        <v>1120</v>
      </c>
      <c r="B9" s="20" t="s">
        <v>57</v>
      </c>
      <c r="C9" s="42">
        <v>43765.005</v>
      </c>
      <c r="D9" s="36">
        <v>43474.243</v>
      </c>
      <c r="E9" s="36">
        <f t="shared" si="0"/>
        <v>99.33562900312705</v>
      </c>
      <c r="F9" s="32">
        <f>1161.796+0.414</f>
        <v>1162.21</v>
      </c>
      <c r="G9" s="32">
        <v>1077.342</v>
      </c>
      <c r="H9" s="36">
        <f t="shared" si="1"/>
        <v>92.69770523399387</v>
      </c>
      <c r="I9" s="36">
        <f t="shared" si="3"/>
        <v>44927.215</v>
      </c>
      <c r="J9" s="36">
        <f t="shared" si="4"/>
        <v>44551.585</v>
      </c>
      <c r="K9" s="43">
        <f t="shared" si="2"/>
        <v>99.16391434456821</v>
      </c>
    </row>
    <row r="10" spans="1:11" ht="24">
      <c r="A10" s="19">
        <v>1130</v>
      </c>
      <c r="B10" s="20" t="s">
        <v>58</v>
      </c>
      <c r="C10" s="40">
        <v>72003.195</v>
      </c>
      <c r="D10" s="32">
        <v>71025.662</v>
      </c>
      <c r="E10" s="32">
        <f t="shared" si="0"/>
        <v>98.64237552236396</v>
      </c>
      <c r="F10" s="32">
        <f>22016.518+3.644+2.499+98.688+1.275-1.178-0.05</f>
        <v>22121.396</v>
      </c>
      <c r="G10" s="32">
        <v>21412.584</v>
      </c>
      <c r="H10" s="32">
        <f t="shared" si="1"/>
        <v>96.7958080041603</v>
      </c>
      <c r="I10" s="32">
        <f t="shared" si="3"/>
        <v>94124.59100000001</v>
      </c>
      <c r="J10" s="32">
        <f t="shared" si="4"/>
        <v>92438.246</v>
      </c>
      <c r="K10" s="41">
        <f t="shared" si="2"/>
        <v>98.20839062132019</v>
      </c>
    </row>
    <row r="11" spans="1:11" ht="12.75">
      <c r="A11" s="21"/>
      <c r="B11" s="22" t="s">
        <v>59</v>
      </c>
      <c r="C11" s="42"/>
      <c r="D11" s="36"/>
      <c r="E11" s="36">
        <f t="shared" si="0"/>
        <v>0</v>
      </c>
      <c r="F11" s="32"/>
      <c r="G11" s="32"/>
      <c r="H11" s="36">
        <f t="shared" si="1"/>
        <v>0</v>
      </c>
      <c r="I11" s="36">
        <f t="shared" si="3"/>
        <v>0</v>
      </c>
      <c r="J11" s="36">
        <f t="shared" si="4"/>
        <v>0</v>
      </c>
      <c r="K11" s="43">
        <f t="shared" si="2"/>
        <v>0</v>
      </c>
    </row>
    <row r="12" spans="1:11" ht="12.75">
      <c r="A12" s="21">
        <v>1132</v>
      </c>
      <c r="B12" s="22" t="s">
        <v>60</v>
      </c>
      <c r="C12" s="44">
        <v>16028.73</v>
      </c>
      <c r="D12" s="45">
        <v>16026.146</v>
      </c>
      <c r="E12" s="45">
        <f t="shared" si="0"/>
        <v>99.98387894736514</v>
      </c>
      <c r="F12" s="33">
        <f>3519.274+3.644</f>
        <v>3522.9179999999997</v>
      </c>
      <c r="G12" s="33">
        <v>3371.521</v>
      </c>
      <c r="H12" s="45">
        <f t="shared" si="1"/>
        <v>95.70251138402882</v>
      </c>
      <c r="I12" s="45">
        <f t="shared" si="3"/>
        <v>19551.648</v>
      </c>
      <c r="J12" s="45">
        <f t="shared" si="4"/>
        <v>19397.667</v>
      </c>
      <c r="K12" s="46">
        <f t="shared" si="2"/>
        <v>99.21243979024172</v>
      </c>
    </row>
    <row r="13" spans="1:11" ht="12.75">
      <c r="A13" s="21">
        <v>1133</v>
      </c>
      <c r="B13" s="22" t="s">
        <v>61</v>
      </c>
      <c r="C13" s="44">
        <v>32788.093</v>
      </c>
      <c r="D13" s="45">
        <v>32640.812</v>
      </c>
      <c r="E13" s="45">
        <f t="shared" si="0"/>
        <v>99.55080949660598</v>
      </c>
      <c r="F13" s="33">
        <v>4008.434</v>
      </c>
      <c r="G13" s="33">
        <v>3982.699</v>
      </c>
      <c r="H13" s="45">
        <f t="shared" si="1"/>
        <v>99.35797870190703</v>
      </c>
      <c r="I13" s="45">
        <f t="shared" si="3"/>
        <v>36796.527</v>
      </c>
      <c r="J13" s="45">
        <f t="shared" si="4"/>
        <v>36623.511</v>
      </c>
      <c r="K13" s="46">
        <f t="shared" si="2"/>
        <v>99.52980345128766</v>
      </c>
    </row>
    <row r="14" spans="1:11" ht="12.75">
      <c r="A14" s="19">
        <v>1140</v>
      </c>
      <c r="B14" s="20" t="s">
        <v>62</v>
      </c>
      <c r="C14" s="42">
        <v>763.296</v>
      </c>
      <c r="D14" s="36">
        <v>708.782</v>
      </c>
      <c r="E14" s="36">
        <f t="shared" si="0"/>
        <v>92.85807864838804</v>
      </c>
      <c r="F14" s="32">
        <v>189.358</v>
      </c>
      <c r="G14" s="32">
        <v>166.464</v>
      </c>
      <c r="H14" s="36">
        <f t="shared" si="1"/>
        <v>87.90967373968884</v>
      </c>
      <c r="I14" s="36">
        <f t="shared" si="3"/>
        <v>952.654</v>
      </c>
      <c r="J14" s="36">
        <f t="shared" si="4"/>
        <v>875.2460000000001</v>
      </c>
      <c r="K14" s="43">
        <f t="shared" si="2"/>
        <v>91.87448958383632</v>
      </c>
    </row>
    <row r="15" spans="1:11" ht="24">
      <c r="A15" s="19">
        <v>1160</v>
      </c>
      <c r="B15" s="20" t="s">
        <v>63</v>
      </c>
      <c r="C15" s="47">
        <f>SUM(C17:C22)</f>
        <v>31505.688</v>
      </c>
      <c r="D15" s="34">
        <f>SUM(D17:D22)</f>
        <v>30816.511</v>
      </c>
      <c r="E15" s="34">
        <f t="shared" si="0"/>
        <v>97.8125315022481</v>
      </c>
      <c r="F15" s="34">
        <f>SUM(F17:F22)</f>
        <v>1362.423</v>
      </c>
      <c r="G15" s="34">
        <f>SUM(G17:G22)</f>
        <v>1202.986</v>
      </c>
      <c r="H15" s="34">
        <f t="shared" si="1"/>
        <v>88.29754048485677</v>
      </c>
      <c r="I15" s="34">
        <f t="shared" si="3"/>
        <v>32868.111</v>
      </c>
      <c r="J15" s="34">
        <f t="shared" si="4"/>
        <v>32019.497</v>
      </c>
      <c r="K15" s="48">
        <f t="shared" si="2"/>
        <v>97.41812360314836</v>
      </c>
    </row>
    <row r="16" spans="1:11" ht="12.75">
      <c r="A16" s="21"/>
      <c r="B16" s="23" t="s">
        <v>59</v>
      </c>
      <c r="C16" s="42"/>
      <c r="D16" s="36"/>
      <c r="E16" s="36">
        <f t="shared" si="0"/>
        <v>0</v>
      </c>
      <c r="F16" s="34"/>
      <c r="G16" s="34"/>
      <c r="H16" s="36">
        <f t="shared" si="1"/>
        <v>0</v>
      </c>
      <c r="I16" s="36">
        <f t="shared" si="3"/>
        <v>0</v>
      </c>
      <c r="J16" s="36">
        <f t="shared" si="4"/>
        <v>0</v>
      </c>
      <c r="K16" s="43">
        <f t="shared" si="2"/>
        <v>0</v>
      </c>
    </row>
    <row r="17" spans="1:11" ht="12.75">
      <c r="A17" s="21">
        <v>1161</v>
      </c>
      <c r="B17" s="23" t="s">
        <v>64</v>
      </c>
      <c r="C17" s="44">
        <v>9956.313</v>
      </c>
      <c r="D17" s="45">
        <v>9579.75</v>
      </c>
      <c r="E17" s="45">
        <f t="shared" si="0"/>
        <v>96.21784690778604</v>
      </c>
      <c r="F17" s="35">
        <v>383.278</v>
      </c>
      <c r="G17" s="35">
        <v>313.694</v>
      </c>
      <c r="H17" s="45">
        <f t="shared" si="1"/>
        <v>81.8450315436837</v>
      </c>
      <c r="I17" s="45">
        <f t="shared" si="3"/>
        <v>10339.591</v>
      </c>
      <c r="J17" s="45">
        <f t="shared" si="4"/>
        <v>9893.444</v>
      </c>
      <c r="K17" s="46">
        <f t="shared" si="2"/>
        <v>95.68506143037959</v>
      </c>
    </row>
    <row r="18" spans="1:11" ht="24">
      <c r="A18" s="21">
        <v>1162</v>
      </c>
      <c r="B18" s="23" t="s">
        <v>65</v>
      </c>
      <c r="C18" s="44">
        <v>10219.753</v>
      </c>
      <c r="D18" s="45">
        <v>10049.087</v>
      </c>
      <c r="E18" s="45">
        <f t="shared" si="0"/>
        <v>98.33003791774614</v>
      </c>
      <c r="F18" s="33">
        <v>273.127</v>
      </c>
      <c r="G18" s="33">
        <v>240.806</v>
      </c>
      <c r="H18" s="45">
        <f t="shared" si="1"/>
        <v>88.16631091030912</v>
      </c>
      <c r="I18" s="45">
        <f t="shared" si="3"/>
        <v>10492.880000000001</v>
      </c>
      <c r="J18" s="45">
        <f t="shared" si="4"/>
        <v>10289.893</v>
      </c>
      <c r="K18" s="46">
        <f t="shared" si="2"/>
        <v>98.06547868649979</v>
      </c>
    </row>
    <row r="19" spans="1:11" ht="12.75">
      <c r="A19" s="21">
        <v>1163</v>
      </c>
      <c r="B19" s="23" t="s">
        <v>66</v>
      </c>
      <c r="C19" s="44">
        <v>6738.705</v>
      </c>
      <c r="D19" s="45">
        <v>6631.206</v>
      </c>
      <c r="E19" s="45">
        <f t="shared" si="0"/>
        <v>98.40475284197781</v>
      </c>
      <c r="F19" s="33">
        <v>620.006</v>
      </c>
      <c r="G19" s="33">
        <v>575.708</v>
      </c>
      <c r="H19" s="45">
        <f t="shared" si="1"/>
        <v>92.85523043325387</v>
      </c>
      <c r="I19" s="45">
        <f t="shared" si="3"/>
        <v>7358.711</v>
      </c>
      <c r="J19" s="45">
        <f t="shared" si="4"/>
        <v>7206.914</v>
      </c>
      <c r="K19" s="46">
        <f t="shared" si="2"/>
        <v>97.93717948700525</v>
      </c>
    </row>
    <row r="20" spans="1:11" ht="12.75">
      <c r="A20" s="21">
        <v>1164</v>
      </c>
      <c r="B20" s="23" t="s">
        <v>67</v>
      </c>
      <c r="C20" s="44">
        <v>821.586</v>
      </c>
      <c r="D20" s="45">
        <v>799.082</v>
      </c>
      <c r="E20" s="45">
        <f t="shared" si="0"/>
        <v>97.260907561716</v>
      </c>
      <c r="F20" s="33">
        <f>16.306-0.208</f>
        <v>16.098000000000003</v>
      </c>
      <c r="G20" s="33">
        <v>12.494</v>
      </c>
      <c r="H20" s="45">
        <f t="shared" si="1"/>
        <v>77.61212572990432</v>
      </c>
      <c r="I20" s="45">
        <f t="shared" si="3"/>
        <v>837.684</v>
      </c>
      <c r="J20" s="45">
        <f t="shared" si="4"/>
        <v>811.576</v>
      </c>
      <c r="K20" s="46">
        <f t="shared" si="2"/>
        <v>96.88331160676341</v>
      </c>
    </row>
    <row r="21" spans="1:11" ht="11.25" customHeight="1">
      <c r="A21" s="21">
        <v>1165</v>
      </c>
      <c r="B21" s="23" t="s">
        <v>68</v>
      </c>
      <c r="C21" s="44">
        <v>786.035</v>
      </c>
      <c r="D21" s="45">
        <v>774.169</v>
      </c>
      <c r="E21" s="45">
        <f t="shared" si="0"/>
        <v>98.49039801026672</v>
      </c>
      <c r="F21" s="33">
        <f>58.25+0.208</f>
        <v>58.458</v>
      </c>
      <c r="G21" s="33">
        <v>52.681</v>
      </c>
      <c r="H21" s="45">
        <f t="shared" si="1"/>
        <v>90.11769133394915</v>
      </c>
      <c r="I21" s="45">
        <f t="shared" si="3"/>
        <v>844.4929999999999</v>
      </c>
      <c r="J21" s="45">
        <f t="shared" si="4"/>
        <v>826.85</v>
      </c>
      <c r="K21" s="46">
        <f t="shared" si="2"/>
        <v>97.91081749641502</v>
      </c>
    </row>
    <row r="22" spans="1:11" ht="12.75">
      <c r="A22" s="21">
        <v>1166</v>
      </c>
      <c r="B22" s="23" t="s">
        <v>69</v>
      </c>
      <c r="C22" s="44">
        <v>2983.296</v>
      </c>
      <c r="D22" s="45">
        <v>2983.217</v>
      </c>
      <c r="E22" s="45">
        <f t="shared" si="0"/>
        <v>99.99735192216932</v>
      </c>
      <c r="F22" s="32">
        <v>11.456</v>
      </c>
      <c r="G22" s="32">
        <v>7.603</v>
      </c>
      <c r="H22" s="45">
        <f t="shared" si="1"/>
        <v>66.36696927374301</v>
      </c>
      <c r="I22" s="45">
        <f t="shared" si="3"/>
        <v>2994.752</v>
      </c>
      <c r="J22" s="45">
        <f t="shared" si="4"/>
        <v>2990.82</v>
      </c>
      <c r="K22" s="46">
        <f t="shared" si="2"/>
        <v>99.86870365225569</v>
      </c>
    </row>
    <row r="23" spans="1:11" ht="24">
      <c r="A23" s="19">
        <v>1170</v>
      </c>
      <c r="B23" s="20" t="s">
        <v>70</v>
      </c>
      <c r="C23" s="42">
        <v>12588.093</v>
      </c>
      <c r="D23" s="36">
        <v>12501.47</v>
      </c>
      <c r="E23" s="36">
        <f t="shared" si="0"/>
        <v>99.31186558599462</v>
      </c>
      <c r="F23" s="32">
        <v>2046.674</v>
      </c>
      <c r="G23" s="32">
        <v>1739.948</v>
      </c>
      <c r="H23" s="36">
        <f t="shared" si="1"/>
        <v>85.0134413199171</v>
      </c>
      <c r="I23" s="36">
        <f t="shared" si="3"/>
        <v>14634.767</v>
      </c>
      <c r="J23" s="36">
        <f t="shared" si="4"/>
        <v>14241.418</v>
      </c>
      <c r="K23" s="43">
        <f t="shared" si="2"/>
        <v>97.31222915950762</v>
      </c>
    </row>
    <row r="24" spans="1:11" ht="12.75">
      <c r="A24" s="19">
        <v>1200</v>
      </c>
      <c r="B24" s="20" t="s">
        <v>71</v>
      </c>
      <c r="C24" s="42"/>
      <c r="D24" s="36"/>
      <c r="E24" s="36">
        <f t="shared" si="0"/>
        <v>0</v>
      </c>
      <c r="F24" s="36"/>
      <c r="G24" s="36"/>
      <c r="H24" s="36">
        <f t="shared" si="1"/>
        <v>0</v>
      </c>
      <c r="I24" s="36">
        <f t="shared" si="3"/>
        <v>0</v>
      </c>
      <c r="J24" s="36">
        <f t="shared" si="4"/>
        <v>0</v>
      </c>
      <c r="K24" s="43">
        <f t="shared" si="2"/>
        <v>0</v>
      </c>
    </row>
    <row r="25" spans="1:11" ht="24">
      <c r="A25" s="19">
        <v>1300</v>
      </c>
      <c r="B25" s="20" t="s">
        <v>72</v>
      </c>
      <c r="C25" s="42">
        <f>+C26+C27+C28</f>
        <v>431717.62100000004</v>
      </c>
      <c r="D25" s="36">
        <f>+D26+D27+D28</f>
        <v>393573.62</v>
      </c>
      <c r="E25" s="36">
        <f t="shared" si="0"/>
        <v>91.16459483130525</v>
      </c>
      <c r="F25" s="36">
        <f>+F26+F27+F28</f>
        <v>126697.38338999999</v>
      </c>
      <c r="G25" s="36">
        <f>+G26+G27+G28</f>
        <v>126690.44399999999</v>
      </c>
      <c r="H25" s="36">
        <f t="shared" si="1"/>
        <v>99.99452286241885</v>
      </c>
      <c r="I25" s="36">
        <f t="shared" si="3"/>
        <v>558415.00439</v>
      </c>
      <c r="J25" s="36">
        <f t="shared" si="4"/>
        <v>520264.064</v>
      </c>
      <c r="K25" s="43">
        <f t="shared" si="2"/>
        <v>93.16799511294019</v>
      </c>
    </row>
    <row r="26" spans="1:11" ht="12.75">
      <c r="A26" s="19">
        <v>1310</v>
      </c>
      <c r="B26" s="20" t="s">
        <v>73</v>
      </c>
      <c r="C26" s="42">
        <v>28851.722</v>
      </c>
      <c r="D26" s="36">
        <v>28231.577</v>
      </c>
      <c r="E26" s="36">
        <f t="shared" si="0"/>
        <v>97.85057890132173</v>
      </c>
      <c r="F26" s="36">
        <v>60497.251370000005</v>
      </c>
      <c r="G26" s="36">
        <v>60493.373</v>
      </c>
      <c r="H26" s="36">
        <f t="shared" si="1"/>
        <v>99.99358917981863</v>
      </c>
      <c r="I26" s="36">
        <f t="shared" si="3"/>
        <v>89348.97337</v>
      </c>
      <c r="J26" s="36">
        <f t="shared" si="4"/>
        <v>88724.95</v>
      </c>
      <c r="K26" s="43">
        <f t="shared" si="2"/>
        <v>99.3015886512586</v>
      </c>
    </row>
    <row r="27" spans="1:11" ht="24">
      <c r="A27" s="19">
        <v>1320</v>
      </c>
      <c r="B27" s="20" t="s">
        <v>74</v>
      </c>
      <c r="C27" s="42">
        <v>349766.155</v>
      </c>
      <c r="D27" s="36">
        <v>320837.084</v>
      </c>
      <c r="E27" s="36">
        <f t="shared" si="0"/>
        <v>91.72902506819162</v>
      </c>
      <c r="F27" s="36">
        <v>66167.98902</v>
      </c>
      <c r="G27" s="36">
        <v>66167.989</v>
      </c>
      <c r="H27" s="36">
        <f t="shared" si="1"/>
        <v>99.99999996977391</v>
      </c>
      <c r="I27" s="36">
        <f t="shared" si="3"/>
        <v>415934.14402</v>
      </c>
      <c r="J27" s="36">
        <f t="shared" si="4"/>
        <v>387005.073</v>
      </c>
      <c r="K27" s="43">
        <f t="shared" si="2"/>
        <v>93.0447953273562</v>
      </c>
    </row>
    <row r="28" spans="1:11" ht="12.75">
      <c r="A28" s="19">
        <v>1340</v>
      </c>
      <c r="B28" s="20" t="s">
        <v>75</v>
      </c>
      <c r="C28" s="42">
        <v>53099.744</v>
      </c>
      <c r="D28" s="36">
        <v>44504.959</v>
      </c>
      <c r="E28" s="36">
        <f t="shared" si="0"/>
        <v>83.81388618370741</v>
      </c>
      <c r="F28" s="32">
        <v>32.143</v>
      </c>
      <c r="G28" s="32">
        <v>29.082</v>
      </c>
      <c r="H28" s="36">
        <f t="shared" si="1"/>
        <v>90.47693121363906</v>
      </c>
      <c r="I28" s="36">
        <f t="shared" si="3"/>
        <v>53131.886999999995</v>
      </c>
      <c r="J28" s="36">
        <f t="shared" si="4"/>
        <v>44534.041000000005</v>
      </c>
      <c r="K28" s="43">
        <f t="shared" si="2"/>
        <v>83.81791710126917</v>
      </c>
    </row>
    <row r="29" spans="1:11" s="18" customFormat="1" ht="12.75">
      <c r="A29" s="24">
        <v>2000</v>
      </c>
      <c r="B29" s="25" t="s">
        <v>76</v>
      </c>
      <c r="C29" s="49">
        <f>+C30+C35+C36</f>
        <v>57024.1652</v>
      </c>
      <c r="D29" s="50">
        <f>+D30+D35+D36</f>
        <v>54383.69</v>
      </c>
      <c r="E29" s="50">
        <f t="shared" si="0"/>
        <v>95.36955045156891</v>
      </c>
      <c r="F29" s="50">
        <f>+F30+F35+F36</f>
        <v>55408.335999999996</v>
      </c>
      <c r="G29" s="50">
        <f>+G30+G35+G36</f>
        <v>39274.681</v>
      </c>
      <c r="H29" s="50">
        <f t="shared" si="1"/>
        <v>70.88226038767885</v>
      </c>
      <c r="I29" s="50">
        <f t="shared" si="3"/>
        <v>112432.5012</v>
      </c>
      <c r="J29" s="50">
        <f t="shared" si="4"/>
        <v>93658.371</v>
      </c>
      <c r="K29" s="51">
        <f t="shared" si="2"/>
        <v>83.30186556411857</v>
      </c>
    </row>
    <row r="30" spans="1:11" s="18" customFormat="1" ht="12.75">
      <c r="A30" s="24">
        <v>2100</v>
      </c>
      <c r="B30" s="25" t="s">
        <v>77</v>
      </c>
      <c r="C30" s="49">
        <f>SUM(C31:C34)</f>
        <v>21118.865199999997</v>
      </c>
      <c r="D30" s="50">
        <f>SUM(D31:D34)</f>
        <v>20524.981</v>
      </c>
      <c r="E30" s="50">
        <f t="shared" si="0"/>
        <v>97.1878971981885</v>
      </c>
      <c r="F30" s="50">
        <f>SUM(F31:F34)</f>
        <v>19715.191</v>
      </c>
      <c r="G30" s="50">
        <f>SUM(G31:G34)</f>
        <v>19054.48</v>
      </c>
      <c r="H30" s="50">
        <f t="shared" si="1"/>
        <v>96.64872128299442</v>
      </c>
      <c r="I30" s="50">
        <f t="shared" si="3"/>
        <v>40834.05619999999</v>
      </c>
      <c r="J30" s="50">
        <f t="shared" si="4"/>
        <v>39579.460999999996</v>
      </c>
      <c r="K30" s="51">
        <f t="shared" si="2"/>
        <v>96.92757634986064</v>
      </c>
    </row>
    <row r="31" spans="1:11" ht="12.75">
      <c r="A31" s="19">
        <v>2110</v>
      </c>
      <c r="B31" s="20" t="s">
        <v>78</v>
      </c>
      <c r="C31" s="42">
        <v>7083.063</v>
      </c>
      <c r="D31" s="36">
        <v>6853.457</v>
      </c>
      <c r="E31" s="36">
        <f t="shared" si="0"/>
        <v>96.75837981393079</v>
      </c>
      <c r="F31" s="32">
        <f>8123.704-2.56</f>
        <v>8121.143999999999</v>
      </c>
      <c r="G31" s="32">
        <v>7989.749</v>
      </c>
      <c r="H31" s="36">
        <f t="shared" si="1"/>
        <v>98.38206292118451</v>
      </c>
      <c r="I31" s="36">
        <f t="shared" si="3"/>
        <v>15204.206999999999</v>
      </c>
      <c r="J31" s="36">
        <f t="shared" si="4"/>
        <v>14843.206</v>
      </c>
      <c r="K31" s="43">
        <f t="shared" si="2"/>
        <v>97.6256505847362</v>
      </c>
    </row>
    <row r="32" spans="1:11" ht="12.75">
      <c r="A32" s="19">
        <v>2120</v>
      </c>
      <c r="B32" s="20" t="s">
        <v>79</v>
      </c>
      <c r="C32" s="42">
        <v>24</v>
      </c>
      <c r="D32" s="36">
        <v>24</v>
      </c>
      <c r="E32" s="36">
        <f t="shared" si="0"/>
        <v>100</v>
      </c>
      <c r="F32" s="32">
        <v>5856.334</v>
      </c>
      <c r="G32" s="32">
        <v>5420.709</v>
      </c>
      <c r="H32" s="36">
        <f t="shared" si="1"/>
        <v>92.56147275753057</v>
      </c>
      <c r="I32" s="36">
        <f t="shared" si="3"/>
        <v>5880.334</v>
      </c>
      <c r="J32" s="36">
        <f t="shared" si="4"/>
        <v>5444.709</v>
      </c>
      <c r="K32" s="43">
        <f t="shared" si="2"/>
        <v>92.59183236870558</v>
      </c>
    </row>
    <row r="33" spans="1:11" ht="12.75">
      <c r="A33" s="19">
        <v>2130</v>
      </c>
      <c r="B33" s="20" t="s">
        <v>80</v>
      </c>
      <c r="C33" s="42">
        <v>13564.319</v>
      </c>
      <c r="D33" s="36">
        <v>13202.903</v>
      </c>
      <c r="E33" s="36">
        <f t="shared" si="0"/>
        <v>97.33553892384867</v>
      </c>
      <c r="F33" s="32">
        <v>1425.213</v>
      </c>
      <c r="G33" s="32">
        <v>1383.518</v>
      </c>
      <c r="H33" s="36">
        <f t="shared" si="1"/>
        <v>97.07447237711135</v>
      </c>
      <c r="I33" s="36">
        <f t="shared" si="3"/>
        <v>14989.532</v>
      </c>
      <c r="J33" s="36">
        <f t="shared" si="4"/>
        <v>14586.421</v>
      </c>
      <c r="K33" s="43">
        <f t="shared" si="2"/>
        <v>97.31071657207177</v>
      </c>
    </row>
    <row r="34" spans="1:11" ht="12.75">
      <c r="A34" s="19">
        <v>2140</v>
      </c>
      <c r="B34" s="20" t="s">
        <v>81</v>
      </c>
      <c r="C34" s="42">
        <v>447.4832</v>
      </c>
      <c r="D34" s="36">
        <v>444.621</v>
      </c>
      <c r="E34" s="36">
        <f t="shared" si="0"/>
        <v>99.3603782220204</v>
      </c>
      <c r="F34" s="32">
        <v>4312.5</v>
      </c>
      <c r="G34" s="32">
        <v>4260.504</v>
      </c>
      <c r="H34" s="36">
        <f t="shared" si="1"/>
        <v>98.79429565217391</v>
      </c>
      <c r="I34" s="36">
        <f t="shared" si="3"/>
        <v>4759.9832</v>
      </c>
      <c r="J34" s="36">
        <f t="shared" si="4"/>
        <v>4705.125</v>
      </c>
      <c r="K34" s="43">
        <f t="shared" si="2"/>
        <v>98.8475127391206</v>
      </c>
    </row>
    <row r="35" spans="1:11" s="10" customFormat="1" ht="24">
      <c r="A35" s="19">
        <v>2300</v>
      </c>
      <c r="B35" s="20" t="s">
        <v>82</v>
      </c>
      <c r="C35" s="42">
        <v>10.695</v>
      </c>
      <c r="D35" s="36">
        <v>10.635</v>
      </c>
      <c r="E35" s="36">
        <f t="shared" si="0"/>
        <v>99.4389901823282</v>
      </c>
      <c r="F35" s="32"/>
      <c r="G35" s="32"/>
      <c r="H35" s="36">
        <f t="shared" si="1"/>
        <v>0</v>
      </c>
      <c r="I35" s="36">
        <f t="shared" si="3"/>
        <v>10.695</v>
      </c>
      <c r="J35" s="36">
        <f t="shared" si="4"/>
        <v>10.635</v>
      </c>
      <c r="K35" s="43">
        <f t="shared" si="2"/>
        <v>99.4389901823282</v>
      </c>
    </row>
    <row r="36" spans="1:11" s="10" customFormat="1" ht="12.75">
      <c r="A36" s="19">
        <v>2400</v>
      </c>
      <c r="B36" s="20" t="s">
        <v>83</v>
      </c>
      <c r="C36" s="42">
        <v>35894.605</v>
      </c>
      <c r="D36" s="36">
        <v>33848.074</v>
      </c>
      <c r="E36" s="36">
        <f t="shared" si="0"/>
        <v>94.29849973275928</v>
      </c>
      <c r="F36" s="36">
        <v>35693.145</v>
      </c>
      <c r="G36" s="36">
        <v>20220.201</v>
      </c>
      <c r="H36" s="36">
        <f t="shared" si="1"/>
        <v>56.65009625797895</v>
      </c>
      <c r="I36" s="36">
        <f t="shared" si="3"/>
        <v>71587.75</v>
      </c>
      <c r="J36" s="36">
        <f t="shared" si="4"/>
        <v>54068.275</v>
      </c>
      <c r="K36" s="43">
        <f t="shared" si="2"/>
        <v>75.52727247329327</v>
      </c>
    </row>
    <row r="37" spans="1:11" s="18" customFormat="1" ht="12.75">
      <c r="A37" s="24">
        <v>3000</v>
      </c>
      <c r="B37" s="25" t="s">
        <v>84</v>
      </c>
      <c r="C37" s="49">
        <v>1852.965</v>
      </c>
      <c r="D37" s="50"/>
      <c r="E37" s="50">
        <f t="shared" si="0"/>
        <v>0</v>
      </c>
      <c r="F37" s="50"/>
      <c r="G37" s="50"/>
      <c r="H37" s="50">
        <f t="shared" si="1"/>
        <v>0</v>
      </c>
      <c r="I37" s="50">
        <f t="shared" si="3"/>
        <v>1852.965</v>
      </c>
      <c r="J37" s="50">
        <f t="shared" si="4"/>
        <v>0</v>
      </c>
      <c r="K37" s="51">
        <f t="shared" si="2"/>
        <v>0</v>
      </c>
    </row>
    <row r="38" spans="1:11" ht="24">
      <c r="A38" s="19">
        <v>4000</v>
      </c>
      <c r="B38" s="20" t="s">
        <v>85</v>
      </c>
      <c r="C38" s="52">
        <v>940</v>
      </c>
      <c r="D38" s="37">
        <v>940</v>
      </c>
      <c r="E38" s="37">
        <f t="shared" si="0"/>
        <v>100</v>
      </c>
      <c r="F38" s="37">
        <v>-18</v>
      </c>
      <c r="G38" s="37">
        <v>10.068</v>
      </c>
      <c r="H38" s="37">
        <f t="shared" si="1"/>
        <v>-55.93333333333334</v>
      </c>
      <c r="I38" s="37">
        <f t="shared" si="3"/>
        <v>922</v>
      </c>
      <c r="J38" s="37">
        <f t="shared" si="4"/>
        <v>950.068</v>
      </c>
      <c r="K38" s="53">
        <f t="shared" si="2"/>
        <v>103.04425162689806</v>
      </c>
    </row>
    <row r="39" spans="1:11" s="18" customFormat="1" ht="12.75">
      <c r="A39" s="26">
        <v>900202</v>
      </c>
      <c r="B39" s="27" t="s">
        <v>86</v>
      </c>
      <c r="C39" s="28">
        <f>C6+C29+C37+C38</f>
        <v>770336.6542000001</v>
      </c>
      <c r="D39" s="28">
        <f>D6+D29+D37+D38</f>
        <v>725303.733</v>
      </c>
      <c r="E39" s="28">
        <f t="shared" si="0"/>
        <v>94.15412456950175</v>
      </c>
      <c r="F39" s="28">
        <f>F6+F29+F37+F38</f>
        <v>212143.49238999997</v>
      </c>
      <c r="G39" s="28">
        <f>G6+G29+G37+G38</f>
        <v>194559.06499999997</v>
      </c>
      <c r="H39" s="28">
        <f t="shared" si="1"/>
        <v>91.71106914857742</v>
      </c>
      <c r="I39" s="28">
        <f t="shared" si="3"/>
        <v>982480.14659</v>
      </c>
      <c r="J39" s="28">
        <f t="shared" si="4"/>
        <v>919862.798</v>
      </c>
      <c r="K39" s="28">
        <f t="shared" si="2"/>
        <v>93.62660418051878</v>
      </c>
    </row>
    <row r="40" spans="1:11" ht="24">
      <c r="A40" s="29">
        <v>900300</v>
      </c>
      <c r="B40" s="30" t="s">
        <v>35</v>
      </c>
      <c r="C40" s="30" t="e">
        <f>+#REF!</f>
        <v>#REF!</v>
      </c>
      <c r="D40" s="30" t="e">
        <f>+#REF!</f>
        <v>#REF!</v>
      </c>
      <c r="E40" s="30"/>
      <c r="F40" s="30" t="e">
        <f>+#REF!</f>
        <v>#REF!</v>
      </c>
      <c r="G40" s="30" t="e">
        <f>+#REF!</f>
        <v>#REF!</v>
      </c>
      <c r="H40" s="30"/>
      <c r="I40" s="30" t="e">
        <f t="shared" si="3"/>
        <v>#REF!</v>
      </c>
      <c r="J40" s="30" t="e">
        <f t="shared" si="4"/>
        <v>#REF!</v>
      </c>
      <c r="K40" s="30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5" t="e">
        <f>+C41-C39</f>
        <v>#REF!</v>
      </c>
      <c r="D42" s="5" t="e">
        <f>+D41-D39</f>
        <v>#REF!</v>
      </c>
      <c r="F42" s="5" t="e">
        <f>+F41-F39</f>
        <v>#REF!</v>
      </c>
      <c r="G42" s="5" t="e">
        <f>+G41-G39</f>
        <v>#REF!</v>
      </c>
      <c r="I42" s="5" t="e">
        <f>+I41-I39</f>
        <v>#REF!</v>
      </c>
      <c r="J42" s="5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2012-07-25T06:03:10Z</cp:lastPrinted>
  <dcterms:created xsi:type="dcterms:W3CDTF">2003-02-25T12:47:02Z</dcterms:created>
  <dcterms:modified xsi:type="dcterms:W3CDTF">2012-07-27T07:24:52Z</dcterms:modified>
  <cp:category/>
  <cp:version/>
  <cp:contentType/>
  <cp:contentStatus/>
</cp:coreProperties>
</file>