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" sheetId="1" r:id="rId1"/>
    <sheet name="кек" sheetId="2" state="hidden" r:id="rId2"/>
  </sheets>
  <definedNames>
    <definedName name="_xlnm.Print_Area" localSheetId="0">'лист'!$A$1:$F$61</definedName>
  </definedNames>
  <calcPr fullCalcOnLoad="1"/>
</workbook>
</file>

<file path=xl/sharedStrings.xml><?xml version="1.0" encoding="utf-8"?>
<sst xmlns="http://schemas.openxmlformats.org/spreadsheetml/2006/main" count="102" uniqueCount="93">
  <si>
    <t>Код</t>
  </si>
  <si>
    <t>Загальний фонд</t>
  </si>
  <si>
    <t>Спеціальний фонд</t>
  </si>
  <si>
    <t>Всього обласний бюджет</t>
  </si>
  <si>
    <t>Неподаткові надходження</t>
  </si>
  <si>
    <t>Перевищення доходів над видатками</t>
  </si>
  <si>
    <t>Доходи від операцій з капіталом</t>
  </si>
  <si>
    <t>у %% до плану</t>
  </si>
  <si>
    <t>план на 2005 рік з урахуванням внесених змін</t>
  </si>
  <si>
    <t>виконано за 2005 рік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</si>
  <si>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</si>
  <si>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</si>
  <si>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</si>
  <si>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</si>
  <si>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</si>
  <si>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</si>
  <si>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</si>
  <si>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</si>
  <si>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</si>
  <si>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</si>
  <si>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</si>
  <si>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</si>
  <si>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</si>
  <si>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</si>
  <si>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</si>
  <si>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</si>
  <si>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</si>
  <si>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</si>
  <si>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</si>
  <si>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</si>
  <si>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</si>
  <si>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</si>
  <si>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</si>
  <si>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</si>
  <si>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</si>
  <si>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</si>
  <si>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</si>
  <si>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</si>
  <si>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</si>
  <si>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</si>
  <si>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</si>
  <si>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</si>
  <si>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</si>
  <si>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</si>
  <si>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</si>
  <si>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до рішення міської ради</t>
  </si>
  <si>
    <t xml:space="preserve">             Спеціальний фонд</t>
  </si>
  <si>
    <t>Разом</t>
  </si>
  <si>
    <t>6=(гр.3+гр.4)</t>
  </si>
  <si>
    <t>Податкові надходження</t>
  </si>
  <si>
    <t xml:space="preserve">Податки на доходи, податки на прибуток, податки </t>
  </si>
  <si>
    <t>Податки на власність</t>
  </si>
  <si>
    <t>Збори за спеціальне використання природних ресурсів</t>
  </si>
  <si>
    <t>Місцеві податки і збори</t>
  </si>
  <si>
    <t>Всього доходів</t>
  </si>
  <si>
    <t>Інші неподаткові надходження</t>
  </si>
  <si>
    <t>(тис.грн.)</t>
  </si>
  <si>
    <t>Надходження коштів від реалізації безхазяйного майна</t>
  </si>
  <si>
    <t>Інші податки та збори </t>
  </si>
  <si>
    <t>Доходи від власності та підприємницької діяльності  </t>
  </si>
  <si>
    <t>Фіксований податок на доходи фізичних осіб від зайняття підприємницькою діяльністю, нарахований до 1 січня 2012 року</t>
  </si>
  <si>
    <t>Податок на прибуток підприємств та фінансових установ комунальної власності </t>
  </si>
  <si>
    <t>Авансові внески з податку на прибуток підприємств та фінансових установ комунальної власності</t>
  </si>
  <si>
    <t>Земельний податок з юридичних осіб  </t>
  </si>
  <si>
    <t>Окремі податки і збори, що зараховуються до місцевих бюджетів </t>
  </si>
  <si>
    <t>Комунальний податок  </t>
  </si>
  <si>
    <t>Туристичний збір, сплачений юридичними особами </t>
  </si>
  <si>
    <t>Збір за провадження торговельної діяльності (оптова торгівля), сплачений фізичними особами </t>
  </si>
  <si>
    <t>Збір за провадження торговельної діяльності (ресторанне господарство), сплачений фізичними особами </t>
  </si>
  <si>
    <t>Збір за провадження торговельної діяльності із придбанням пільгового торгового патенту </t>
  </si>
  <si>
    <t>Збір за здійснення діяльності у сфері розваг, сплачений фізичними особами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</si>
  <si>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</si>
  <si>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</si>
  <si>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Надходження коштів від Державного фонду дорогоцінних металів і дорогоцінного каміння  </t>
  </si>
  <si>
    <t>Податок з власників наземних транспортних засобів та інших самохідних машин і механізмів (юридичних осіб)  </t>
  </si>
  <si>
    <t>Податок з власників наземних транспортних засобів та інших самохідних машин і механізмів (з громадян)  </t>
  </si>
  <si>
    <t>Збір за першу реєстрацію колісних транспортних засобів (юридичних осіб)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</si>
  <si>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</si>
  <si>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Єдиний податок з фізичних осіб, нарахований до 1 січня 2011 року 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</si>
  <si>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</si>
  <si>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</si>
  <si>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</si>
  <si>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</si>
  <si>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</si>
  <si>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Секретар міської ради</t>
  </si>
  <si>
    <t>М.Л.Власов</t>
  </si>
  <si>
    <t>у т.ч. бюджет розвитку</t>
  </si>
  <si>
    <t>Найменування доходів згідно із бюджетною класифікацією</t>
  </si>
  <si>
    <t>Надходження від відчудження майна, яке належить Автономній республіці Крим та майна, що знаходиться у комунальній власності</t>
  </si>
  <si>
    <t>Додаток №1</t>
  </si>
  <si>
    <t>Зміни, внесені в доходну частину бюджету м.Лисичанська на 2013 рік</t>
  </si>
  <si>
    <t>на збільшення ринкової вартості</t>
  </si>
  <si>
    <t>від19.12.2013р. №57/991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</si>
</sst>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0.0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12"/>
      <name val="Arial Cyr"/>
      <family val="2"/>
    </font>
    <font>
      <b/>
      <i/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0" xfId="0" applyFont="1" applyAlignment="1">
      <alignment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7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11" fillId="0" borderId="7" xfId="0" applyFont="1" applyBorder="1" applyAlignment="1">
      <alignment/>
    </xf>
    <xf numFmtId="0" fontId="11" fillId="0" borderId="8" xfId="0" applyFont="1" applyBorder="1" applyAlignment="1" applyProtection="1">
      <alignment vertical="top" wrapText="1"/>
      <protection/>
    </xf>
    <xf numFmtId="0" fontId="11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7" xfId="0" applyFont="1" applyBorder="1" applyAlignment="1" applyProtection="1">
      <alignment vertical="top" wrapText="1"/>
      <protection/>
    </xf>
    <xf numFmtId="0" fontId="10" fillId="0" borderId="1" xfId="0" applyFont="1" applyBorder="1" applyAlignment="1">
      <alignment/>
    </xf>
    <xf numFmtId="0" fontId="10" fillId="0" borderId="1" xfId="0" applyFont="1" applyBorder="1" applyAlignment="1" applyProtection="1">
      <alignment vertical="top" wrapText="1"/>
      <protection/>
    </xf>
    <xf numFmtId="174" fontId="10" fillId="0" borderId="1" xfId="0" applyNumberFormat="1" applyFont="1" applyBorder="1" applyAlignment="1" applyProtection="1">
      <alignment/>
      <protection/>
    </xf>
    <xf numFmtId="0" fontId="9" fillId="0" borderId="9" xfId="0" applyFont="1" applyBorder="1" applyAlignment="1">
      <alignment/>
    </xf>
    <xf numFmtId="0" fontId="9" fillId="0" borderId="9" xfId="0" applyFont="1" applyBorder="1" applyAlignment="1" applyProtection="1">
      <alignment vertical="top" wrapText="1"/>
      <protection/>
    </xf>
    <xf numFmtId="174" fontId="10" fillId="0" borderId="10" xfId="0" applyNumberFormat="1" applyFont="1" applyBorder="1" applyAlignment="1" applyProtection="1">
      <alignment/>
      <protection/>
    </xf>
    <xf numFmtId="174" fontId="9" fillId="0" borderId="11" xfId="0" applyNumberFormat="1" applyFont="1" applyBorder="1" applyAlignment="1" applyProtection="1">
      <alignment/>
      <protection/>
    </xf>
    <xf numFmtId="174" fontId="11" fillId="0" borderId="11" xfId="0" applyNumberFormat="1" applyFont="1" applyBorder="1" applyAlignment="1" applyProtection="1">
      <alignment/>
      <protection/>
    </xf>
    <xf numFmtId="174" fontId="9" fillId="0" borderId="11" xfId="0" applyNumberFormat="1" applyFont="1" applyBorder="1" applyAlignment="1">
      <alignment/>
    </xf>
    <xf numFmtId="174" fontId="11" fillId="0" borderId="11" xfId="0" applyNumberFormat="1" applyFont="1" applyBorder="1" applyAlignment="1">
      <alignment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2" xfId="0" applyNumberFormat="1" applyFont="1" applyBorder="1" applyAlignment="1" applyProtection="1">
      <alignment wrapText="1"/>
      <protection/>
    </xf>
    <xf numFmtId="174" fontId="10" fillId="0" borderId="13" xfId="0" applyNumberFormat="1" applyFont="1" applyBorder="1" applyAlignment="1" applyProtection="1">
      <alignment/>
      <protection/>
    </xf>
    <xf numFmtId="174" fontId="10" fillId="0" borderId="14" xfId="0" applyNumberFormat="1" applyFont="1" applyBorder="1" applyAlignment="1" applyProtection="1">
      <alignment/>
      <protection/>
    </xf>
    <xf numFmtId="174" fontId="9" fillId="0" borderId="15" xfId="0" applyNumberFormat="1" applyFont="1" applyBorder="1" applyAlignment="1" applyProtection="1">
      <alignment/>
      <protection/>
    </xf>
    <xf numFmtId="174" fontId="9" fillId="0" borderId="16" xfId="0" applyNumberFormat="1" applyFont="1" applyBorder="1" applyAlignment="1" applyProtection="1">
      <alignment/>
      <protection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11" fillId="0" borderId="15" xfId="0" applyNumberFormat="1" applyFont="1" applyBorder="1" applyAlignment="1" applyProtection="1">
      <alignment wrapText="1"/>
      <protection/>
    </xf>
    <xf numFmtId="174" fontId="11" fillId="0" borderId="11" xfId="0" applyNumberFormat="1" applyFont="1" applyBorder="1" applyAlignment="1" applyProtection="1">
      <alignment wrapText="1"/>
      <protection/>
    </xf>
    <xf numFmtId="174" fontId="11" fillId="0" borderId="16" xfId="0" applyNumberFormat="1" applyFont="1" applyBorder="1" applyAlignment="1" applyProtection="1">
      <alignment wrapText="1"/>
      <protection/>
    </xf>
    <xf numFmtId="174" fontId="9" fillId="0" borderId="15" xfId="0" applyNumberFormat="1" applyFont="1" applyBorder="1" applyAlignment="1">
      <alignment/>
    </xf>
    <xf numFmtId="174" fontId="9" fillId="0" borderId="16" xfId="0" applyNumberFormat="1" applyFont="1" applyBorder="1" applyAlignment="1">
      <alignment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9" fillId="0" borderId="17" xfId="0" applyNumberFormat="1" applyFont="1" applyBorder="1" applyAlignment="1" applyProtection="1">
      <alignment wrapText="1"/>
      <protection/>
    </xf>
    <xf numFmtId="174" fontId="9" fillId="0" borderId="18" xfId="0" applyNumberFormat="1" applyFont="1" applyBorder="1" applyAlignment="1" applyProtection="1">
      <alignment wrapText="1"/>
      <protection/>
    </xf>
    <xf numFmtId="179" fontId="1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12" fillId="0" borderId="21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21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22" xfId="0" applyFont="1" applyBorder="1" applyAlignment="1">
      <alignment/>
    </xf>
    <xf numFmtId="0" fontId="12" fillId="0" borderId="22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3" fontId="12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76" fontId="12" fillId="0" borderId="1" xfId="0" applyNumberFormat="1" applyFont="1" applyBorder="1" applyAlignment="1">
      <alignment/>
    </xf>
    <xf numFmtId="176" fontId="12" fillId="0" borderId="21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176" fontId="12" fillId="0" borderId="22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3" fillId="0" borderId="21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176" fontId="5" fillId="0" borderId="1" xfId="0" applyNumberFormat="1" applyFont="1" applyBorder="1" applyAlignment="1">
      <alignment/>
    </xf>
    <xf numFmtId="176" fontId="13" fillId="0" borderId="9" xfId="0" applyNumberFormat="1" applyFont="1" applyBorder="1" applyAlignment="1">
      <alignment/>
    </xf>
    <xf numFmtId="176" fontId="5" fillId="0" borderId="21" xfId="0" applyNumberFormat="1" applyFont="1" applyBorder="1" applyAlignment="1">
      <alignment/>
    </xf>
    <xf numFmtId="176" fontId="13" fillId="0" borderId="1" xfId="0" applyNumberFormat="1" applyFont="1" applyBorder="1" applyAlignment="1">
      <alignment/>
    </xf>
    <xf numFmtId="176" fontId="13" fillId="0" borderId="21" xfId="0" applyNumberFormat="1" applyFont="1" applyBorder="1" applyAlignment="1">
      <alignment/>
    </xf>
    <xf numFmtId="176" fontId="0" fillId="0" borderId="0" xfId="0" applyNumberFormat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176" fontId="12" fillId="0" borderId="1" xfId="0" applyNumberFormat="1" applyFont="1" applyBorder="1" applyAlignment="1">
      <alignment/>
    </xf>
    <xf numFmtId="0" fontId="13" fillId="0" borderId="1" xfId="0" applyFont="1" applyBorder="1" applyAlignment="1">
      <alignment wrapText="1"/>
    </xf>
    <xf numFmtId="176" fontId="12" fillId="0" borderId="21" xfId="0" applyNumberFormat="1" applyFont="1" applyBorder="1" applyAlignment="1">
      <alignment/>
    </xf>
    <xf numFmtId="0" fontId="12" fillId="0" borderId="1" xfId="0" applyFont="1" applyBorder="1" applyAlignment="1">
      <alignment wrapText="1" shrinkToFit="1"/>
    </xf>
    <xf numFmtId="0" fontId="14" fillId="0" borderId="0" xfId="0" applyFont="1" applyAlignment="1">
      <alignment/>
    </xf>
    <xf numFmtId="0" fontId="12" fillId="0" borderId="2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176" fontId="12" fillId="0" borderId="21" xfId="0" applyNumberFormat="1" applyFont="1" applyBorder="1" applyAlignment="1">
      <alignment horizontal="right"/>
    </xf>
    <xf numFmtId="176" fontId="12" fillId="0" borderId="22" xfId="0" applyNumberFormat="1" applyFont="1" applyBorder="1" applyAlignment="1">
      <alignment horizontal="right"/>
    </xf>
    <xf numFmtId="176" fontId="12" fillId="0" borderId="9" xfId="0" applyNumberFormat="1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21" xfId="0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176" fontId="12" fillId="0" borderId="21" xfId="0" applyNumberFormat="1" applyFont="1" applyBorder="1" applyAlignment="1">
      <alignment horizontal="center"/>
    </xf>
    <xf numFmtId="176" fontId="12" fillId="0" borderId="22" xfId="0" applyNumberFormat="1" applyFont="1" applyBorder="1" applyAlignment="1">
      <alignment horizontal="center"/>
    </xf>
    <xf numFmtId="176" fontId="12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21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2" xfId="0" applyFont="1" applyBorder="1" applyAlignment="1">
      <alignment horizontal="center" wrapText="1"/>
    </xf>
    <xf numFmtId="0" fontId="12" fillId="0" borderId="2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9"/>
  <sheetViews>
    <sheetView tabSelected="1" view="pageBreakPreview" zoomScale="60" zoomScaleNormal="75" workbookViewId="0" topLeftCell="A1">
      <selection activeCell="J14" sqref="J14"/>
    </sheetView>
  </sheetViews>
  <sheetFormatPr defaultColWidth="9.00390625" defaultRowHeight="12.75"/>
  <cols>
    <col min="1" max="1" width="13.375" style="0" customWidth="1"/>
    <col min="2" max="2" width="61.875" style="0" customWidth="1"/>
    <col min="3" max="3" width="14.625" style="0" customWidth="1"/>
    <col min="4" max="4" width="14.75390625" style="0" customWidth="1"/>
    <col min="5" max="5" width="13.375" style="0" customWidth="1"/>
    <col min="6" max="6" width="16.625" style="0" customWidth="1"/>
    <col min="7" max="7" width="12.75390625" style="0" bestFit="1" customWidth="1"/>
    <col min="8" max="8" width="5.875" style="0" customWidth="1"/>
  </cols>
  <sheetData>
    <row r="1" spans="1:8" ht="15">
      <c r="A1" s="55"/>
      <c r="B1" s="55"/>
      <c r="C1" s="55"/>
      <c r="D1" s="55" t="s">
        <v>89</v>
      </c>
      <c r="E1" s="55"/>
      <c r="F1" s="55"/>
      <c r="G1" s="5"/>
      <c r="H1" s="53"/>
    </row>
    <row r="2" spans="1:8" ht="15">
      <c r="A2" s="55"/>
      <c r="B2" s="55"/>
      <c r="C2" s="55"/>
      <c r="D2" s="55" t="s">
        <v>45</v>
      </c>
      <c r="E2" s="55"/>
      <c r="F2" s="55"/>
      <c r="G2" s="5"/>
      <c r="H2" s="53"/>
    </row>
    <row r="3" spans="1:8" ht="15">
      <c r="A3" s="55"/>
      <c r="B3" s="55"/>
      <c r="C3" s="55"/>
      <c r="D3" s="55" t="s">
        <v>92</v>
      </c>
      <c r="E3" s="55"/>
      <c r="F3" s="55"/>
      <c r="G3" s="3"/>
      <c r="H3" s="54"/>
    </row>
    <row r="4" spans="1:8" ht="28.5" customHeight="1">
      <c r="A4" s="118" t="s">
        <v>90</v>
      </c>
      <c r="B4" s="118"/>
      <c r="C4" s="118"/>
      <c r="D4" s="118"/>
      <c r="E4" s="118"/>
      <c r="F4" s="118"/>
      <c r="G4" s="3"/>
      <c r="H4" s="54"/>
    </row>
    <row r="5" spans="1:6" ht="18.75" customHeight="1">
      <c r="A5" s="55"/>
      <c r="B5" s="55"/>
      <c r="C5" s="55"/>
      <c r="D5" s="55"/>
      <c r="E5" s="55" t="s">
        <v>56</v>
      </c>
      <c r="F5" s="55"/>
    </row>
    <row r="6" spans="1:6" ht="15">
      <c r="A6" s="121" t="s">
        <v>0</v>
      </c>
      <c r="B6" s="119" t="s">
        <v>87</v>
      </c>
      <c r="C6" s="119" t="s">
        <v>1</v>
      </c>
      <c r="D6" s="56" t="s">
        <v>46</v>
      </c>
      <c r="E6" s="57"/>
      <c r="F6" s="121" t="s">
        <v>47</v>
      </c>
    </row>
    <row r="7" spans="1:6" ht="15" customHeight="1">
      <c r="A7" s="124"/>
      <c r="B7" s="123"/>
      <c r="C7" s="123"/>
      <c r="D7" s="121" t="s">
        <v>47</v>
      </c>
      <c r="E7" s="119" t="s">
        <v>86</v>
      </c>
      <c r="F7" s="124"/>
    </row>
    <row r="8" spans="1:6" ht="30.75" customHeight="1">
      <c r="A8" s="122"/>
      <c r="B8" s="120"/>
      <c r="C8" s="120"/>
      <c r="D8" s="122"/>
      <c r="E8" s="120"/>
      <c r="F8" s="122"/>
    </row>
    <row r="9" spans="1:38" ht="15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 t="s">
        <v>48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</row>
    <row r="10" spans="1:6" ht="21.75" customHeight="1">
      <c r="A10" s="59">
        <v>10000000</v>
      </c>
      <c r="B10" s="60" t="s">
        <v>49</v>
      </c>
      <c r="C10" s="89">
        <f>C12+C22+C26+C34+C24</f>
        <v>-2.3290000000000024</v>
      </c>
      <c r="D10" s="89">
        <f>D12+D22+D26+D34+D16</f>
        <v>0</v>
      </c>
      <c r="E10" s="89">
        <f>E12+E22+E26+E34</f>
        <v>0</v>
      </c>
      <c r="F10" s="89">
        <f>C10+D10</f>
        <v>-2.3290000000000024</v>
      </c>
    </row>
    <row r="11" spans="1:6" ht="15">
      <c r="A11" s="107">
        <v>11000000</v>
      </c>
      <c r="B11" s="86" t="s">
        <v>50</v>
      </c>
      <c r="C11" s="79"/>
      <c r="D11" s="79"/>
      <c r="E11" s="79"/>
      <c r="F11" s="79"/>
    </row>
    <row r="12" spans="1:6" ht="15">
      <c r="A12" s="108"/>
      <c r="B12" s="87" t="s">
        <v>91</v>
      </c>
      <c r="C12" s="90">
        <f>C13+C14+C15</f>
        <v>1.0859999999999985</v>
      </c>
      <c r="D12" s="90">
        <f>SUM(D13:D14)</f>
        <v>0</v>
      </c>
      <c r="E12" s="90">
        <f>SUM(E13:E14)</f>
        <v>0</v>
      </c>
      <c r="F12" s="90">
        <f>(C12+D12)</f>
        <v>1.0859999999999985</v>
      </c>
    </row>
    <row r="13" spans="1:6" ht="46.5" customHeight="1">
      <c r="A13" s="75">
        <v>11010600</v>
      </c>
      <c r="B13" s="83" t="s">
        <v>60</v>
      </c>
      <c r="C13" s="78">
        <v>1.086</v>
      </c>
      <c r="D13" s="78"/>
      <c r="E13" s="78"/>
      <c r="F13" s="78">
        <f>(C13+D13)</f>
        <v>1.086</v>
      </c>
    </row>
    <row r="14" spans="1:6" ht="36.75" customHeight="1">
      <c r="A14" s="75">
        <v>11020200</v>
      </c>
      <c r="B14" s="83" t="s">
        <v>61</v>
      </c>
      <c r="C14" s="78">
        <v>-37.746</v>
      </c>
      <c r="D14" s="78"/>
      <c r="E14" s="78"/>
      <c r="F14" s="78">
        <f>(C14+D14)</f>
        <v>-37.746</v>
      </c>
    </row>
    <row r="15" spans="1:6" ht="45.75" customHeight="1">
      <c r="A15" s="75">
        <v>11023200</v>
      </c>
      <c r="B15" s="83" t="s">
        <v>62</v>
      </c>
      <c r="C15" s="78">
        <v>37.746</v>
      </c>
      <c r="D15" s="78"/>
      <c r="E15" s="78"/>
      <c r="F15" s="78">
        <f aca="true" t="shared" si="0" ref="F15:F25">(C15+D15)</f>
        <v>37.746</v>
      </c>
    </row>
    <row r="16" spans="1:6" ht="21" customHeight="1">
      <c r="A16" s="84">
        <v>12000000</v>
      </c>
      <c r="B16" s="88" t="s">
        <v>51</v>
      </c>
      <c r="C16" s="92"/>
      <c r="D16" s="92">
        <f>D19+D20+D21</f>
        <v>3.4899999999999998</v>
      </c>
      <c r="E16" s="92">
        <f>SUM(E17:E17)</f>
        <v>0</v>
      </c>
      <c r="F16" s="89">
        <f t="shared" si="0"/>
        <v>3.4899999999999998</v>
      </c>
    </row>
    <row r="17" spans="1:6" ht="3.75" customHeight="1" hidden="1">
      <c r="A17" s="63"/>
      <c r="B17" s="65"/>
      <c r="C17" s="79"/>
      <c r="D17" s="79"/>
      <c r="E17" s="79"/>
      <c r="F17" s="78">
        <f t="shared" si="0"/>
        <v>0</v>
      </c>
    </row>
    <row r="18" spans="1:6" ht="3" customHeight="1" hidden="1">
      <c r="A18" s="64"/>
      <c r="B18" s="66"/>
      <c r="C18" s="80"/>
      <c r="D18" s="80"/>
      <c r="E18" s="80"/>
      <c r="F18" s="78"/>
    </row>
    <row r="19" spans="1:6" ht="45.75" customHeight="1">
      <c r="A19" s="75">
        <v>12020100</v>
      </c>
      <c r="B19" s="83" t="s">
        <v>74</v>
      </c>
      <c r="C19" s="80"/>
      <c r="D19" s="80">
        <v>1.619</v>
      </c>
      <c r="E19" s="80"/>
      <c r="F19" s="78">
        <f>D19</f>
        <v>1.619</v>
      </c>
    </row>
    <row r="20" spans="1:6" ht="48" customHeight="1">
      <c r="A20" s="75">
        <v>12020200</v>
      </c>
      <c r="B20" s="83" t="s">
        <v>75</v>
      </c>
      <c r="C20" s="80"/>
      <c r="D20" s="80">
        <v>2.971</v>
      </c>
      <c r="E20" s="80"/>
      <c r="F20" s="78">
        <f>D20</f>
        <v>2.971</v>
      </c>
    </row>
    <row r="21" spans="1:6" ht="34.5" customHeight="1">
      <c r="A21" s="75">
        <v>12030100</v>
      </c>
      <c r="B21" s="83" t="s">
        <v>76</v>
      </c>
      <c r="C21" s="80"/>
      <c r="D21" s="80">
        <v>-1.1</v>
      </c>
      <c r="E21" s="80"/>
      <c r="F21" s="78">
        <f>D21</f>
        <v>-1.1</v>
      </c>
    </row>
    <row r="22" spans="1:6" ht="31.5" customHeight="1">
      <c r="A22" s="84">
        <v>13000000</v>
      </c>
      <c r="B22" s="103" t="s">
        <v>52</v>
      </c>
      <c r="C22" s="92">
        <f>(C23)</f>
        <v>-3.415</v>
      </c>
      <c r="D22" s="92"/>
      <c r="E22" s="92"/>
      <c r="F22" s="78">
        <f t="shared" si="0"/>
        <v>-3.415</v>
      </c>
    </row>
    <row r="23" spans="1:6" ht="21" customHeight="1">
      <c r="A23" s="75">
        <v>13050100</v>
      </c>
      <c r="B23" s="75" t="s">
        <v>63</v>
      </c>
      <c r="C23" s="78">
        <v>-3.415</v>
      </c>
      <c r="D23" s="78"/>
      <c r="E23" s="78"/>
      <c r="F23" s="78">
        <f t="shared" si="0"/>
        <v>-3.415</v>
      </c>
    </row>
    <row r="24" spans="1:6" ht="34.5" customHeight="1">
      <c r="A24" s="98">
        <v>16000000</v>
      </c>
      <c r="B24" s="98" t="s">
        <v>64</v>
      </c>
      <c r="C24" s="89">
        <f>C25</f>
        <v>0.338</v>
      </c>
      <c r="D24" s="78"/>
      <c r="E24" s="78"/>
      <c r="F24" s="89">
        <f t="shared" si="0"/>
        <v>0.338</v>
      </c>
    </row>
    <row r="25" spans="1:6" ht="21" customHeight="1">
      <c r="A25" s="75">
        <v>16010200</v>
      </c>
      <c r="B25" s="75" t="s">
        <v>65</v>
      </c>
      <c r="C25" s="78">
        <v>0.338</v>
      </c>
      <c r="D25" s="78"/>
      <c r="E25" s="78"/>
      <c r="F25" s="78">
        <f t="shared" si="0"/>
        <v>0.338</v>
      </c>
    </row>
    <row r="26" spans="1:6" ht="24.75" customHeight="1">
      <c r="A26" s="84">
        <v>18000000</v>
      </c>
      <c r="B26" s="88" t="s">
        <v>53</v>
      </c>
      <c r="C26" s="92">
        <f>C27+C29+C30+C31+C33</f>
        <v>-0.33800000000000097</v>
      </c>
      <c r="D26" s="92">
        <f>D27+D29+D30+D31+D32+D33+D28</f>
        <v>-3.49</v>
      </c>
      <c r="E26" s="92">
        <f>E27+E29+E30+E31+E32+E33+E28</f>
        <v>0</v>
      </c>
      <c r="F26" s="92">
        <f aca="true" t="shared" si="1" ref="F26:F31">(C26+D26)</f>
        <v>-3.828000000000001</v>
      </c>
    </row>
    <row r="27" spans="1:6" ht="21.75" customHeight="1">
      <c r="A27" s="75">
        <v>18030100</v>
      </c>
      <c r="B27" s="75" t="s">
        <v>66</v>
      </c>
      <c r="C27" s="97">
        <v>1.39</v>
      </c>
      <c r="D27" s="97"/>
      <c r="E27" s="97"/>
      <c r="F27" s="78">
        <f t="shared" si="1"/>
        <v>1.39</v>
      </c>
    </row>
    <row r="28" spans="1:6" ht="30" hidden="1">
      <c r="A28" s="75">
        <v>18050200</v>
      </c>
      <c r="B28" s="83" t="s">
        <v>78</v>
      </c>
      <c r="C28" s="97"/>
      <c r="D28" s="97"/>
      <c r="E28" s="97"/>
      <c r="F28" s="78">
        <f t="shared" si="1"/>
        <v>0</v>
      </c>
    </row>
    <row r="29" spans="1:6" ht="34.5" customHeight="1">
      <c r="A29" s="75">
        <v>18040500</v>
      </c>
      <c r="B29" s="83" t="s">
        <v>67</v>
      </c>
      <c r="C29" s="97">
        <v>-6.33</v>
      </c>
      <c r="D29" s="92"/>
      <c r="E29" s="92"/>
      <c r="F29" s="78">
        <f t="shared" si="1"/>
        <v>-6.33</v>
      </c>
    </row>
    <row r="30" spans="1:6" ht="45.75" customHeight="1">
      <c r="A30" s="75">
        <v>18040600</v>
      </c>
      <c r="B30" s="83" t="s">
        <v>68</v>
      </c>
      <c r="C30" s="78">
        <v>10.6</v>
      </c>
      <c r="D30" s="78"/>
      <c r="E30" s="78"/>
      <c r="F30" s="78">
        <f t="shared" si="1"/>
        <v>10.6</v>
      </c>
    </row>
    <row r="31" spans="1:6" ht="35.25" customHeight="1">
      <c r="A31" s="75">
        <v>18040900</v>
      </c>
      <c r="B31" s="83" t="s">
        <v>69</v>
      </c>
      <c r="C31" s="78">
        <v>-0.2</v>
      </c>
      <c r="D31" s="78"/>
      <c r="E31" s="78"/>
      <c r="F31" s="78">
        <f t="shared" si="1"/>
        <v>-0.2</v>
      </c>
    </row>
    <row r="32" spans="1:6" ht="66.75" customHeight="1">
      <c r="A32" s="75">
        <v>18041500</v>
      </c>
      <c r="B32" s="83" t="s">
        <v>77</v>
      </c>
      <c r="C32" s="78"/>
      <c r="D32" s="78">
        <v>-3.49</v>
      </c>
      <c r="E32" s="78"/>
      <c r="F32" s="78">
        <f>(C32+D32)</f>
        <v>-3.49</v>
      </c>
    </row>
    <row r="33" spans="1:6" ht="30">
      <c r="A33" s="75">
        <v>18041800</v>
      </c>
      <c r="B33" s="83" t="s">
        <v>70</v>
      </c>
      <c r="C33" s="78">
        <v>-5.798</v>
      </c>
      <c r="D33" s="78"/>
      <c r="E33" s="78"/>
      <c r="F33" s="78">
        <f>(C33+D33)</f>
        <v>-5.798</v>
      </c>
    </row>
    <row r="34" spans="1:6" ht="21" customHeight="1">
      <c r="A34" s="84">
        <v>19000000</v>
      </c>
      <c r="B34" s="88" t="s">
        <v>58</v>
      </c>
      <c r="C34" s="92">
        <f>C35</f>
        <v>0</v>
      </c>
      <c r="D34" s="92">
        <f>D35+D36+D37</f>
        <v>-2.2724877535296173E-16</v>
      </c>
      <c r="E34" s="92">
        <f>E35+E36+E37</f>
        <v>0</v>
      </c>
      <c r="F34" s="92">
        <f>C34+D34</f>
        <v>-2.2724877535296173E-16</v>
      </c>
    </row>
    <row r="35" spans="1:6" ht="62.25" customHeight="1">
      <c r="A35" s="75">
        <v>19010500</v>
      </c>
      <c r="B35" s="83" t="s">
        <v>79</v>
      </c>
      <c r="C35" s="78"/>
      <c r="D35" s="78">
        <v>-4.835</v>
      </c>
      <c r="E35" s="78"/>
      <c r="F35" s="78">
        <f>(C35+D35)</f>
        <v>-4.835</v>
      </c>
    </row>
    <row r="36" spans="1:6" ht="48" customHeight="1">
      <c r="A36" s="75">
        <v>19050200</v>
      </c>
      <c r="B36" s="100" t="s">
        <v>80</v>
      </c>
      <c r="C36" s="78"/>
      <c r="D36" s="78">
        <v>4.829</v>
      </c>
      <c r="E36" s="78"/>
      <c r="F36" s="78">
        <f>(C36+D36)</f>
        <v>4.829</v>
      </c>
    </row>
    <row r="37" spans="1:6" ht="51.75" customHeight="1">
      <c r="A37" s="75">
        <v>19050300</v>
      </c>
      <c r="B37" s="100" t="s">
        <v>81</v>
      </c>
      <c r="C37" s="78"/>
      <c r="D37" s="78">
        <v>0.006</v>
      </c>
      <c r="E37" s="78"/>
      <c r="F37" s="78">
        <f>(C37+D37)</f>
        <v>0.006</v>
      </c>
    </row>
    <row r="38" spans="1:6" ht="16.5" customHeight="1">
      <c r="A38" s="58">
        <v>1</v>
      </c>
      <c r="B38" s="58">
        <v>2</v>
      </c>
      <c r="C38" s="76">
        <v>3</v>
      </c>
      <c r="D38" s="76">
        <v>4</v>
      </c>
      <c r="E38" s="76">
        <v>5</v>
      </c>
      <c r="F38" s="76">
        <v>6</v>
      </c>
    </row>
    <row r="39" spans="1:6" ht="28.5" customHeight="1">
      <c r="A39" s="85">
        <v>20000000</v>
      </c>
      <c r="B39" s="60" t="s">
        <v>4</v>
      </c>
      <c r="C39" s="89">
        <f>C40+C43</f>
        <v>0</v>
      </c>
      <c r="D39" s="89">
        <f>D40+D43</f>
        <v>0</v>
      </c>
      <c r="E39" s="89">
        <f>E40+E43</f>
        <v>0</v>
      </c>
      <c r="F39" s="89">
        <f>F40+F43</f>
        <v>0</v>
      </c>
    </row>
    <row r="40" spans="1:6" ht="38.25" customHeight="1">
      <c r="A40" s="84">
        <v>21000000</v>
      </c>
      <c r="B40" s="98" t="s">
        <v>59</v>
      </c>
      <c r="C40" s="91">
        <f>C42+C41</f>
        <v>0</v>
      </c>
      <c r="D40" s="91">
        <f>D42</f>
        <v>0</v>
      </c>
      <c r="E40" s="91">
        <f>E42</f>
        <v>0</v>
      </c>
      <c r="F40" s="92">
        <f>(C40+D40)</f>
        <v>0</v>
      </c>
    </row>
    <row r="41" spans="1:6" ht="81.75" customHeight="1">
      <c r="A41" s="75">
        <v>21080900</v>
      </c>
      <c r="B41" s="83" t="s">
        <v>71</v>
      </c>
      <c r="C41" s="99">
        <v>1.743</v>
      </c>
      <c r="D41" s="91"/>
      <c r="E41" s="91"/>
      <c r="F41" s="78">
        <f>(C41+D41)</f>
        <v>1.743</v>
      </c>
    </row>
    <row r="42" spans="1:6" ht="23.25" customHeight="1">
      <c r="A42" s="75">
        <v>21081100</v>
      </c>
      <c r="B42" s="75" t="s">
        <v>72</v>
      </c>
      <c r="C42" s="79">
        <v>-1.743</v>
      </c>
      <c r="D42" s="79"/>
      <c r="E42" s="79"/>
      <c r="F42" s="78">
        <f>(C42+D42)</f>
        <v>-1.743</v>
      </c>
    </row>
    <row r="43" spans="1:6" ht="23.25" customHeight="1">
      <c r="A43" s="84">
        <v>24000000</v>
      </c>
      <c r="B43" s="88" t="s">
        <v>55</v>
      </c>
      <c r="C43" s="92">
        <f>SUM(C44:C44)</f>
        <v>0</v>
      </c>
      <c r="D43" s="92">
        <f>D44+D45</f>
        <v>0</v>
      </c>
      <c r="E43" s="92">
        <f>E44+E45</f>
        <v>0</v>
      </c>
      <c r="F43" s="92">
        <f>(C43+D43)</f>
        <v>0</v>
      </c>
    </row>
    <row r="44" spans="1:10" ht="81" customHeight="1" hidden="1">
      <c r="A44" s="75">
        <v>24110900</v>
      </c>
      <c r="B44" s="83" t="s">
        <v>82</v>
      </c>
      <c r="C44" s="78"/>
      <c r="D44" s="78"/>
      <c r="E44" s="78"/>
      <c r="F44" s="78">
        <f>(C44+D44)</f>
        <v>0</v>
      </c>
      <c r="G44" s="73"/>
      <c r="H44" s="73"/>
      <c r="I44" s="73"/>
      <c r="J44" s="73"/>
    </row>
    <row r="45" spans="1:10" ht="36.75" customHeight="1" hidden="1">
      <c r="A45" s="75">
        <v>24170000</v>
      </c>
      <c r="B45" s="83" t="s">
        <v>83</v>
      </c>
      <c r="C45" s="79"/>
      <c r="D45" s="78"/>
      <c r="E45" s="79"/>
      <c r="F45" s="78">
        <f>C45+D45</f>
        <v>0</v>
      </c>
      <c r="G45" s="73"/>
      <c r="H45" s="73"/>
      <c r="I45" s="73"/>
      <c r="J45" s="73"/>
    </row>
    <row r="46" spans="1:10" ht="27" customHeight="1">
      <c r="A46" s="95">
        <v>30000000</v>
      </c>
      <c r="B46" s="96" t="s">
        <v>6</v>
      </c>
      <c r="C46" s="93">
        <f>C47+C48</f>
        <v>2.3289999999999997</v>
      </c>
      <c r="D46" s="92">
        <f>D47+D48+D49</f>
        <v>0</v>
      </c>
      <c r="E46" s="92">
        <f>E47+E48+E49</f>
        <v>0</v>
      </c>
      <c r="F46" s="92">
        <f>(C46+D46)</f>
        <v>2.3289999999999997</v>
      </c>
      <c r="G46" s="69"/>
      <c r="H46" s="69"/>
      <c r="I46" s="69"/>
      <c r="J46" s="69"/>
    </row>
    <row r="47" spans="1:6" ht="29.25" customHeight="1">
      <c r="A47" s="63">
        <v>31010200</v>
      </c>
      <c r="B47" s="102" t="s">
        <v>57</v>
      </c>
      <c r="C47" s="79">
        <v>1</v>
      </c>
      <c r="D47" s="79"/>
      <c r="E47" s="79"/>
      <c r="F47" s="78">
        <f>(C47+D47)</f>
        <v>1</v>
      </c>
    </row>
    <row r="48" spans="1:6" ht="32.25" customHeight="1">
      <c r="A48" s="75">
        <v>31020000</v>
      </c>
      <c r="B48" s="83" t="s">
        <v>73</v>
      </c>
      <c r="C48" s="79">
        <v>1.329</v>
      </c>
      <c r="D48" s="79"/>
      <c r="E48" s="79"/>
      <c r="F48" s="79">
        <f>(C48+D48)</f>
        <v>1.329</v>
      </c>
    </row>
    <row r="49" spans="1:6" ht="15" customHeight="1" hidden="1">
      <c r="A49" s="112">
        <v>31030000</v>
      </c>
      <c r="B49" s="109" t="s">
        <v>88</v>
      </c>
      <c r="C49" s="115"/>
      <c r="D49" s="104"/>
      <c r="E49" s="104"/>
      <c r="F49" s="104">
        <f>(C49+D49)</f>
        <v>0</v>
      </c>
    </row>
    <row r="50" spans="1:6" ht="15" customHeight="1" hidden="1">
      <c r="A50" s="113"/>
      <c r="B50" s="110"/>
      <c r="C50" s="116"/>
      <c r="D50" s="105"/>
      <c r="E50" s="105"/>
      <c r="F50" s="105"/>
    </row>
    <row r="51" spans="1:6" ht="21" customHeight="1" hidden="1">
      <c r="A51" s="114"/>
      <c r="B51" s="111"/>
      <c r="C51" s="117"/>
      <c r="D51" s="106"/>
      <c r="E51" s="106"/>
      <c r="F51" s="105"/>
    </row>
    <row r="52" spans="1:6" ht="15.75" hidden="1">
      <c r="A52" s="75"/>
      <c r="B52" s="74"/>
      <c r="C52" s="78"/>
      <c r="D52" s="78"/>
      <c r="E52" s="80"/>
      <c r="F52" s="80"/>
    </row>
    <row r="53" spans="1:6" ht="15.75" hidden="1">
      <c r="A53" s="59"/>
      <c r="B53" s="62"/>
      <c r="C53" s="78">
        <f>SUM(C54:C55)</f>
        <v>0</v>
      </c>
      <c r="D53" s="78">
        <f>SUM(D54:D55)</f>
        <v>0</v>
      </c>
      <c r="E53" s="78">
        <f>E55</f>
        <v>0</v>
      </c>
      <c r="F53" s="78">
        <f>(C53+D53)</f>
        <v>0</v>
      </c>
    </row>
    <row r="54" spans="1:6" ht="15" hidden="1">
      <c r="A54" s="63"/>
      <c r="B54" s="65"/>
      <c r="C54" s="79"/>
      <c r="D54" s="79"/>
      <c r="E54" s="79"/>
      <c r="F54" s="79">
        <f>(C54+D54)</f>
        <v>0</v>
      </c>
    </row>
    <row r="55" spans="1:6" ht="15" hidden="1">
      <c r="A55" s="64"/>
      <c r="B55" s="66"/>
      <c r="C55" s="80"/>
      <c r="D55" s="80"/>
      <c r="E55" s="80"/>
      <c r="F55" s="80">
        <f>(C55+D55)</f>
        <v>0</v>
      </c>
    </row>
    <row r="56" spans="1:6" ht="15" hidden="1">
      <c r="A56" s="63"/>
      <c r="B56" s="65"/>
      <c r="C56" s="79"/>
      <c r="D56" s="79"/>
      <c r="E56" s="79"/>
      <c r="F56" s="79"/>
    </row>
    <row r="57" spans="1:6" ht="15" hidden="1">
      <c r="A57" s="67"/>
      <c r="B57" s="68"/>
      <c r="C57" s="81"/>
      <c r="D57" s="81"/>
      <c r="E57" s="81"/>
      <c r="F57" s="81"/>
    </row>
    <row r="58" spans="1:6" ht="15" hidden="1">
      <c r="A58" s="64"/>
      <c r="B58" s="66"/>
      <c r="C58" s="80"/>
      <c r="D58" s="80"/>
      <c r="E58" s="80"/>
      <c r="F58" s="81"/>
    </row>
    <row r="59" spans="1:7" ht="24" customHeight="1">
      <c r="A59" s="61"/>
      <c r="B59" s="62" t="s">
        <v>54</v>
      </c>
      <c r="C59" s="89">
        <f>C46+C39+C10</f>
        <v>0</v>
      </c>
      <c r="D59" s="89">
        <f>D46+D39+D10</f>
        <v>0</v>
      </c>
      <c r="E59" s="89">
        <f>E46+E39+E10</f>
        <v>0</v>
      </c>
      <c r="F59" s="89">
        <f>F46+F39+F10</f>
        <v>0</v>
      </c>
      <c r="G59" s="94"/>
    </row>
    <row r="60" spans="1:6" ht="49.5" customHeight="1">
      <c r="A60" s="69"/>
      <c r="B60" s="70"/>
      <c r="C60" s="82"/>
      <c r="D60" s="69"/>
      <c r="E60" s="69"/>
      <c r="F60" s="69"/>
    </row>
    <row r="61" spans="2:5" ht="18">
      <c r="B61" s="101" t="s">
        <v>84</v>
      </c>
      <c r="C61" s="101"/>
      <c r="D61" s="101"/>
      <c r="E61" s="101" t="s">
        <v>85</v>
      </c>
    </row>
    <row r="62" spans="2:5" ht="12.75">
      <c r="B62" s="71"/>
      <c r="C62" s="71"/>
      <c r="D62" s="71"/>
      <c r="E62" s="71"/>
    </row>
    <row r="63" spans="2:5" ht="15.75">
      <c r="B63" s="72"/>
      <c r="C63" s="72"/>
      <c r="D63" s="72"/>
      <c r="E63" s="72"/>
    </row>
    <row r="69" ht="12.75">
      <c r="C69" s="77"/>
    </row>
  </sheetData>
  <mergeCells count="14">
    <mergeCell ref="A4:F4"/>
    <mergeCell ref="E7:E8"/>
    <mergeCell ref="D7:D8"/>
    <mergeCell ref="C6:C8"/>
    <mergeCell ref="F6:F8"/>
    <mergeCell ref="B6:B8"/>
    <mergeCell ref="A6:A8"/>
    <mergeCell ref="D49:D51"/>
    <mergeCell ref="E49:E51"/>
    <mergeCell ref="F49:F51"/>
    <mergeCell ref="A11:A12"/>
    <mergeCell ref="B49:B51"/>
    <mergeCell ref="A49:A51"/>
    <mergeCell ref="C49:C51"/>
  </mergeCells>
  <printOptions horizontalCentered="1"/>
  <pageMargins left="0.2" right="0.1968503937007874" top="0.3937007874015748" bottom="0.2" header="0.11811023622047245" footer="0.1968503937007874"/>
  <pageSetup firstPageNumber="1" useFirstPageNumber="1" horizontalDpi="600" verticalDpi="600" orientation="portrait" paperSize="9" scale="75" r:id="rId1"/>
  <rowBreaks count="1" manualBreakCount="1">
    <brk id="37" max="5" man="1"/>
  </rowBreaks>
  <colBreaks count="1" manualBreakCount="1">
    <brk id="6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126" t="s">
        <v>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2.75">
      <c r="A2" s="10"/>
      <c r="B2" s="11"/>
      <c r="K2" s="12" t="s">
        <v>11</v>
      </c>
    </row>
    <row r="3" spans="1:11" ht="13.5" customHeight="1">
      <c r="A3" s="127"/>
      <c r="B3" s="127"/>
      <c r="C3" s="125" t="s">
        <v>1</v>
      </c>
      <c r="D3" s="125"/>
      <c r="E3" s="125"/>
      <c r="F3" s="125" t="s">
        <v>2</v>
      </c>
      <c r="G3" s="125"/>
      <c r="H3" s="125"/>
      <c r="I3" s="125" t="s">
        <v>3</v>
      </c>
      <c r="J3" s="125"/>
      <c r="K3" s="125"/>
    </row>
    <row r="4" spans="1:11" ht="68.25" customHeight="1">
      <c r="A4" s="128"/>
      <c r="B4" s="128"/>
      <c r="C4" s="6" t="s">
        <v>8</v>
      </c>
      <c r="D4" s="7" t="s">
        <v>9</v>
      </c>
      <c r="E4" s="8" t="s">
        <v>7</v>
      </c>
      <c r="F4" s="6" t="s">
        <v>8</v>
      </c>
      <c r="G4" s="7" t="s">
        <v>9</v>
      </c>
      <c r="H4" s="8" t="s">
        <v>7</v>
      </c>
      <c r="I4" s="6" t="s">
        <v>8</v>
      </c>
      <c r="J4" s="7" t="s">
        <v>9</v>
      </c>
      <c r="K4" s="8" t="s">
        <v>7</v>
      </c>
    </row>
    <row r="5" spans="1:11" ht="12" customHeight="1">
      <c r="A5" s="13">
        <v>1</v>
      </c>
      <c r="B5" s="14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7" customFormat="1" ht="12.75">
      <c r="A6" s="15">
        <v>1000</v>
      </c>
      <c r="B6" s="16" t="s">
        <v>12</v>
      </c>
      <c r="C6" s="37">
        <f>C7+SUM(C24:C25)</f>
        <v>710519.5240000001</v>
      </c>
      <c r="D6" s="30">
        <f>D7+SUM(D24:D25)</f>
        <v>669980.0430000001</v>
      </c>
      <c r="E6" s="30">
        <f aca="true" t="shared" si="0" ref="E6:E39">IF(C6=0,0,D6/C6*100)</f>
        <v>94.29438887593467</v>
      </c>
      <c r="F6" s="30">
        <f>F7+SUM(F24:F25)</f>
        <v>156753.15639</v>
      </c>
      <c r="G6" s="30">
        <f>G7+SUM(G24:G25)</f>
        <v>155274.316</v>
      </c>
      <c r="H6" s="30">
        <f aca="true" t="shared" si="1" ref="H6:H39">IF(F6=0,0,G6/F6*100)</f>
        <v>99.05658015184035</v>
      </c>
      <c r="I6" s="30">
        <f>C6+F6</f>
        <v>867272.6803900001</v>
      </c>
      <c r="J6" s="30">
        <f>D6+G6</f>
        <v>825254.359</v>
      </c>
      <c r="K6" s="38">
        <f aca="true" t="shared" si="2" ref="K6:K39">IF(I6=0,0,J6/I6*100)</f>
        <v>95.15511991325438</v>
      </c>
    </row>
    <row r="7" spans="1:11" ht="12.75">
      <c r="A7" s="18">
        <v>1100</v>
      </c>
      <c r="B7" s="19" t="s">
        <v>13</v>
      </c>
      <c r="C7" s="39">
        <f>SUM(C8:C15)+C23-C12-C13</f>
        <v>278801.90300000005</v>
      </c>
      <c r="D7" s="31">
        <f>SUM(D8:D15)+D23-D12-D13</f>
        <v>276406.423</v>
      </c>
      <c r="E7" s="31">
        <f t="shared" si="0"/>
        <v>99.14079496078617</v>
      </c>
      <c r="F7" s="31">
        <f>SUM(F8:F15)+F23-F12-F13</f>
        <v>30055.773</v>
      </c>
      <c r="G7" s="31">
        <f>SUM(G8:G15)+G23-G12-G13</f>
        <v>28583.87199999999</v>
      </c>
      <c r="H7" s="31">
        <f t="shared" si="1"/>
        <v>95.10276777775766</v>
      </c>
      <c r="I7" s="31">
        <f aca="true" t="shared" si="3" ref="I7:I40">C7+F7</f>
        <v>308857.67600000004</v>
      </c>
      <c r="J7" s="31">
        <f aca="true" t="shared" si="4" ref="J7:J40">D7+G7</f>
        <v>304990.295</v>
      </c>
      <c r="K7" s="40">
        <f t="shared" si="2"/>
        <v>98.74784365080826</v>
      </c>
    </row>
    <row r="8" spans="1:11" ht="24">
      <c r="A8" s="18">
        <v>1110</v>
      </c>
      <c r="B8" s="19" t="s">
        <v>14</v>
      </c>
      <c r="C8" s="41">
        <v>118176.626</v>
      </c>
      <c r="D8" s="35">
        <v>117879.755</v>
      </c>
      <c r="E8" s="35">
        <f t="shared" si="0"/>
        <v>99.74879042493563</v>
      </c>
      <c r="F8" s="31">
        <f>3172.59+1.122</f>
        <v>3173.712</v>
      </c>
      <c r="G8" s="31">
        <v>2984.548</v>
      </c>
      <c r="H8" s="35">
        <f t="shared" si="1"/>
        <v>94.03966081358358</v>
      </c>
      <c r="I8" s="35">
        <f t="shared" si="3"/>
        <v>121350.338</v>
      </c>
      <c r="J8" s="35">
        <f t="shared" si="4"/>
        <v>120864.303</v>
      </c>
      <c r="K8" s="42">
        <f t="shared" si="2"/>
        <v>99.59947783581781</v>
      </c>
    </row>
    <row r="9" spans="1:11" ht="12.75">
      <c r="A9" s="18">
        <v>1120</v>
      </c>
      <c r="B9" s="19" t="s">
        <v>15</v>
      </c>
      <c r="C9" s="41">
        <v>43765.005</v>
      </c>
      <c r="D9" s="35">
        <v>43474.243</v>
      </c>
      <c r="E9" s="35">
        <f t="shared" si="0"/>
        <v>99.33562900312705</v>
      </c>
      <c r="F9" s="31">
        <f>1161.796+0.414</f>
        <v>1162.21</v>
      </c>
      <c r="G9" s="31">
        <v>1077.342</v>
      </c>
      <c r="H9" s="35">
        <f t="shared" si="1"/>
        <v>92.69770523399387</v>
      </c>
      <c r="I9" s="35">
        <f t="shared" si="3"/>
        <v>44927.215</v>
      </c>
      <c r="J9" s="35">
        <f t="shared" si="4"/>
        <v>44551.585</v>
      </c>
      <c r="K9" s="42">
        <f t="shared" si="2"/>
        <v>99.16391434456821</v>
      </c>
    </row>
    <row r="10" spans="1:11" ht="24">
      <c r="A10" s="18">
        <v>1130</v>
      </c>
      <c r="B10" s="19" t="s">
        <v>16</v>
      </c>
      <c r="C10" s="39">
        <v>72003.195</v>
      </c>
      <c r="D10" s="31">
        <v>71025.662</v>
      </c>
      <c r="E10" s="31">
        <f t="shared" si="0"/>
        <v>98.64237552236396</v>
      </c>
      <c r="F10" s="31">
        <f>22016.518+3.644+2.499+98.688+1.275-1.178-0.05</f>
        <v>22121.396</v>
      </c>
      <c r="G10" s="31">
        <v>21412.584</v>
      </c>
      <c r="H10" s="31">
        <f t="shared" si="1"/>
        <v>96.7958080041603</v>
      </c>
      <c r="I10" s="31">
        <f t="shared" si="3"/>
        <v>94124.59100000001</v>
      </c>
      <c r="J10" s="31">
        <f t="shared" si="4"/>
        <v>92438.246</v>
      </c>
      <c r="K10" s="40">
        <f t="shared" si="2"/>
        <v>98.20839062132019</v>
      </c>
    </row>
    <row r="11" spans="1:11" ht="12.75">
      <c r="A11" s="20"/>
      <c r="B11" s="21" t="s">
        <v>17</v>
      </c>
      <c r="C11" s="41"/>
      <c r="D11" s="35"/>
      <c r="E11" s="35">
        <f t="shared" si="0"/>
        <v>0</v>
      </c>
      <c r="F11" s="31"/>
      <c r="G11" s="31"/>
      <c r="H11" s="35">
        <f t="shared" si="1"/>
        <v>0</v>
      </c>
      <c r="I11" s="35">
        <f t="shared" si="3"/>
        <v>0</v>
      </c>
      <c r="J11" s="35">
        <f t="shared" si="4"/>
        <v>0</v>
      </c>
      <c r="K11" s="42">
        <f t="shared" si="2"/>
        <v>0</v>
      </c>
    </row>
    <row r="12" spans="1:11" ht="12.75">
      <c r="A12" s="20">
        <v>1132</v>
      </c>
      <c r="B12" s="21" t="s">
        <v>18</v>
      </c>
      <c r="C12" s="43">
        <v>16028.73</v>
      </c>
      <c r="D12" s="44">
        <v>16026.146</v>
      </c>
      <c r="E12" s="44">
        <f t="shared" si="0"/>
        <v>99.98387894736514</v>
      </c>
      <c r="F12" s="32">
        <f>3519.274+3.644</f>
        <v>3522.9179999999997</v>
      </c>
      <c r="G12" s="32">
        <v>3371.521</v>
      </c>
      <c r="H12" s="44">
        <f t="shared" si="1"/>
        <v>95.70251138402882</v>
      </c>
      <c r="I12" s="44">
        <f t="shared" si="3"/>
        <v>19551.648</v>
      </c>
      <c r="J12" s="44">
        <f t="shared" si="4"/>
        <v>19397.667</v>
      </c>
      <c r="K12" s="45">
        <f t="shared" si="2"/>
        <v>99.21243979024172</v>
      </c>
    </row>
    <row r="13" spans="1:11" ht="12.75">
      <c r="A13" s="20">
        <v>1133</v>
      </c>
      <c r="B13" s="21" t="s">
        <v>19</v>
      </c>
      <c r="C13" s="43">
        <v>32788.093</v>
      </c>
      <c r="D13" s="44">
        <v>32640.812</v>
      </c>
      <c r="E13" s="44">
        <f t="shared" si="0"/>
        <v>99.55080949660598</v>
      </c>
      <c r="F13" s="32">
        <v>4008.434</v>
      </c>
      <c r="G13" s="32">
        <v>3982.699</v>
      </c>
      <c r="H13" s="44">
        <f t="shared" si="1"/>
        <v>99.35797870190703</v>
      </c>
      <c r="I13" s="44">
        <f t="shared" si="3"/>
        <v>36796.527</v>
      </c>
      <c r="J13" s="44">
        <f t="shared" si="4"/>
        <v>36623.511</v>
      </c>
      <c r="K13" s="45">
        <f t="shared" si="2"/>
        <v>99.52980345128766</v>
      </c>
    </row>
    <row r="14" spans="1:11" ht="12.75">
      <c r="A14" s="18">
        <v>1140</v>
      </c>
      <c r="B14" s="19" t="s">
        <v>20</v>
      </c>
      <c r="C14" s="41">
        <v>763.296</v>
      </c>
      <c r="D14" s="35">
        <v>708.782</v>
      </c>
      <c r="E14" s="35">
        <f t="shared" si="0"/>
        <v>92.85807864838804</v>
      </c>
      <c r="F14" s="31">
        <v>189.358</v>
      </c>
      <c r="G14" s="31">
        <v>166.464</v>
      </c>
      <c r="H14" s="35">
        <f t="shared" si="1"/>
        <v>87.90967373968884</v>
      </c>
      <c r="I14" s="35">
        <f t="shared" si="3"/>
        <v>952.654</v>
      </c>
      <c r="J14" s="35">
        <f t="shared" si="4"/>
        <v>875.2460000000001</v>
      </c>
      <c r="K14" s="42">
        <f t="shared" si="2"/>
        <v>91.87448958383632</v>
      </c>
    </row>
    <row r="15" spans="1:11" ht="24">
      <c r="A15" s="18">
        <v>1160</v>
      </c>
      <c r="B15" s="19" t="s">
        <v>21</v>
      </c>
      <c r="C15" s="46">
        <f>SUM(C17:C22)</f>
        <v>31505.688</v>
      </c>
      <c r="D15" s="33">
        <f>SUM(D17:D22)</f>
        <v>30816.511</v>
      </c>
      <c r="E15" s="33">
        <f t="shared" si="0"/>
        <v>97.8125315022481</v>
      </c>
      <c r="F15" s="33">
        <f>SUM(F17:F22)</f>
        <v>1362.423</v>
      </c>
      <c r="G15" s="33">
        <f>SUM(G17:G22)</f>
        <v>1202.986</v>
      </c>
      <c r="H15" s="33">
        <f t="shared" si="1"/>
        <v>88.29754048485677</v>
      </c>
      <c r="I15" s="33">
        <f t="shared" si="3"/>
        <v>32868.111</v>
      </c>
      <c r="J15" s="33">
        <f t="shared" si="4"/>
        <v>32019.497</v>
      </c>
      <c r="K15" s="47">
        <f t="shared" si="2"/>
        <v>97.41812360314836</v>
      </c>
    </row>
    <row r="16" spans="1:11" ht="12.75">
      <c r="A16" s="20"/>
      <c r="B16" s="22" t="s">
        <v>17</v>
      </c>
      <c r="C16" s="41"/>
      <c r="D16" s="35"/>
      <c r="E16" s="35">
        <f t="shared" si="0"/>
        <v>0</v>
      </c>
      <c r="F16" s="33"/>
      <c r="G16" s="33"/>
      <c r="H16" s="35">
        <f t="shared" si="1"/>
        <v>0</v>
      </c>
      <c r="I16" s="35">
        <f t="shared" si="3"/>
        <v>0</v>
      </c>
      <c r="J16" s="35">
        <f t="shared" si="4"/>
        <v>0</v>
      </c>
      <c r="K16" s="42">
        <f t="shared" si="2"/>
        <v>0</v>
      </c>
    </row>
    <row r="17" spans="1:11" ht="12.75">
      <c r="A17" s="20">
        <v>1161</v>
      </c>
      <c r="B17" s="22" t="s">
        <v>22</v>
      </c>
      <c r="C17" s="43">
        <v>9956.313</v>
      </c>
      <c r="D17" s="44">
        <v>9579.75</v>
      </c>
      <c r="E17" s="44">
        <f t="shared" si="0"/>
        <v>96.21784690778604</v>
      </c>
      <c r="F17" s="34">
        <v>383.278</v>
      </c>
      <c r="G17" s="34">
        <v>313.694</v>
      </c>
      <c r="H17" s="44">
        <f t="shared" si="1"/>
        <v>81.8450315436837</v>
      </c>
      <c r="I17" s="44">
        <f t="shared" si="3"/>
        <v>10339.591</v>
      </c>
      <c r="J17" s="44">
        <f t="shared" si="4"/>
        <v>9893.444</v>
      </c>
      <c r="K17" s="45">
        <f t="shared" si="2"/>
        <v>95.68506143037959</v>
      </c>
    </row>
    <row r="18" spans="1:11" ht="24">
      <c r="A18" s="20">
        <v>1162</v>
      </c>
      <c r="B18" s="22" t="s">
        <v>23</v>
      </c>
      <c r="C18" s="43">
        <v>10219.753</v>
      </c>
      <c r="D18" s="44">
        <v>10049.087</v>
      </c>
      <c r="E18" s="44">
        <f t="shared" si="0"/>
        <v>98.33003791774614</v>
      </c>
      <c r="F18" s="32">
        <v>273.127</v>
      </c>
      <c r="G18" s="32">
        <v>240.806</v>
      </c>
      <c r="H18" s="44">
        <f t="shared" si="1"/>
        <v>88.16631091030912</v>
      </c>
      <c r="I18" s="44">
        <f t="shared" si="3"/>
        <v>10492.880000000001</v>
      </c>
      <c r="J18" s="44">
        <f t="shared" si="4"/>
        <v>10289.893</v>
      </c>
      <c r="K18" s="45">
        <f t="shared" si="2"/>
        <v>98.06547868649979</v>
      </c>
    </row>
    <row r="19" spans="1:11" ht="12.75">
      <c r="A19" s="20">
        <v>1163</v>
      </c>
      <c r="B19" s="22" t="s">
        <v>24</v>
      </c>
      <c r="C19" s="43">
        <v>6738.705</v>
      </c>
      <c r="D19" s="44">
        <v>6631.206</v>
      </c>
      <c r="E19" s="44">
        <f t="shared" si="0"/>
        <v>98.40475284197781</v>
      </c>
      <c r="F19" s="32">
        <v>620.006</v>
      </c>
      <c r="G19" s="32">
        <v>575.708</v>
      </c>
      <c r="H19" s="44">
        <f t="shared" si="1"/>
        <v>92.85523043325387</v>
      </c>
      <c r="I19" s="44">
        <f t="shared" si="3"/>
        <v>7358.711</v>
      </c>
      <c r="J19" s="44">
        <f t="shared" si="4"/>
        <v>7206.914</v>
      </c>
      <c r="K19" s="45">
        <f t="shared" si="2"/>
        <v>97.93717948700525</v>
      </c>
    </row>
    <row r="20" spans="1:11" ht="12.75">
      <c r="A20" s="20">
        <v>1164</v>
      </c>
      <c r="B20" s="22" t="s">
        <v>25</v>
      </c>
      <c r="C20" s="43">
        <v>821.586</v>
      </c>
      <c r="D20" s="44">
        <v>799.082</v>
      </c>
      <c r="E20" s="44">
        <f t="shared" si="0"/>
        <v>97.260907561716</v>
      </c>
      <c r="F20" s="32">
        <f>16.306-0.208</f>
        <v>16.098000000000003</v>
      </c>
      <c r="G20" s="32">
        <v>12.494</v>
      </c>
      <c r="H20" s="44">
        <f t="shared" si="1"/>
        <v>77.61212572990432</v>
      </c>
      <c r="I20" s="44">
        <f t="shared" si="3"/>
        <v>837.684</v>
      </c>
      <c r="J20" s="44">
        <f t="shared" si="4"/>
        <v>811.576</v>
      </c>
      <c r="K20" s="45">
        <f t="shared" si="2"/>
        <v>96.88331160676341</v>
      </c>
    </row>
    <row r="21" spans="1:11" ht="11.25" customHeight="1">
      <c r="A21" s="20">
        <v>1165</v>
      </c>
      <c r="B21" s="22" t="s">
        <v>26</v>
      </c>
      <c r="C21" s="43">
        <v>786.035</v>
      </c>
      <c r="D21" s="44">
        <v>774.169</v>
      </c>
      <c r="E21" s="44">
        <f t="shared" si="0"/>
        <v>98.49039801026672</v>
      </c>
      <c r="F21" s="32">
        <f>58.25+0.208</f>
        <v>58.458</v>
      </c>
      <c r="G21" s="32">
        <v>52.681</v>
      </c>
      <c r="H21" s="44">
        <f t="shared" si="1"/>
        <v>90.11769133394915</v>
      </c>
      <c r="I21" s="44">
        <f t="shared" si="3"/>
        <v>844.4929999999999</v>
      </c>
      <c r="J21" s="44">
        <f t="shared" si="4"/>
        <v>826.85</v>
      </c>
      <c r="K21" s="45">
        <f t="shared" si="2"/>
        <v>97.91081749641502</v>
      </c>
    </row>
    <row r="22" spans="1:11" ht="12.75">
      <c r="A22" s="20">
        <v>1166</v>
      </c>
      <c r="B22" s="22" t="s">
        <v>27</v>
      </c>
      <c r="C22" s="43">
        <v>2983.296</v>
      </c>
      <c r="D22" s="44">
        <v>2983.217</v>
      </c>
      <c r="E22" s="44">
        <f t="shared" si="0"/>
        <v>99.99735192216932</v>
      </c>
      <c r="F22" s="31">
        <v>11.456</v>
      </c>
      <c r="G22" s="31">
        <v>7.603</v>
      </c>
      <c r="H22" s="44">
        <f t="shared" si="1"/>
        <v>66.36696927374301</v>
      </c>
      <c r="I22" s="44">
        <f t="shared" si="3"/>
        <v>2994.752</v>
      </c>
      <c r="J22" s="44">
        <f t="shared" si="4"/>
        <v>2990.82</v>
      </c>
      <c r="K22" s="45">
        <f t="shared" si="2"/>
        <v>99.86870365225569</v>
      </c>
    </row>
    <row r="23" spans="1:11" ht="24">
      <c r="A23" s="18">
        <v>1170</v>
      </c>
      <c r="B23" s="19" t="s">
        <v>28</v>
      </c>
      <c r="C23" s="41">
        <v>12588.093</v>
      </c>
      <c r="D23" s="35">
        <v>12501.47</v>
      </c>
      <c r="E23" s="35">
        <f t="shared" si="0"/>
        <v>99.31186558599462</v>
      </c>
      <c r="F23" s="31">
        <v>2046.674</v>
      </c>
      <c r="G23" s="31">
        <v>1739.948</v>
      </c>
      <c r="H23" s="35">
        <f t="shared" si="1"/>
        <v>85.0134413199171</v>
      </c>
      <c r="I23" s="35">
        <f t="shared" si="3"/>
        <v>14634.767</v>
      </c>
      <c r="J23" s="35">
        <f t="shared" si="4"/>
        <v>14241.418</v>
      </c>
      <c r="K23" s="42">
        <f t="shared" si="2"/>
        <v>97.31222915950762</v>
      </c>
    </row>
    <row r="24" spans="1:11" ht="12.75">
      <c r="A24" s="18">
        <v>1200</v>
      </c>
      <c r="B24" s="19" t="s">
        <v>29</v>
      </c>
      <c r="C24" s="41"/>
      <c r="D24" s="35"/>
      <c r="E24" s="35">
        <f t="shared" si="0"/>
        <v>0</v>
      </c>
      <c r="F24" s="35"/>
      <c r="G24" s="35"/>
      <c r="H24" s="35">
        <f t="shared" si="1"/>
        <v>0</v>
      </c>
      <c r="I24" s="35">
        <f t="shared" si="3"/>
        <v>0</v>
      </c>
      <c r="J24" s="35">
        <f t="shared" si="4"/>
        <v>0</v>
      </c>
      <c r="K24" s="42">
        <f t="shared" si="2"/>
        <v>0</v>
      </c>
    </row>
    <row r="25" spans="1:11" ht="24">
      <c r="A25" s="18">
        <v>1300</v>
      </c>
      <c r="B25" s="19" t="s">
        <v>30</v>
      </c>
      <c r="C25" s="41">
        <f>+C26+C27+C28</f>
        <v>431717.62100000004</v>
      </c>
      <c r="D25" s="35">
        <f>+D26+D27+D28</f>
        <v>393573.62</v>
      </c>
      <c r="E25" s="35">
        <f t="shared" si="0"/>
        <v>91.16459483130525</v>
      </c>
      <c r="F25" s="35">
        <f>+F26+F27+F28</f>
        <v>126697.38338999999</v>
      </c>
      <c r="G25" s="35">
        <f>+G26+G27+G28</f>
        <v>126690.44399999999</v>
      </c>
      <c r="H25" s="35">
        <f t="shared" si="1"/>
        <v>99.99452286241885</v>
      </c>
      <c r="I25" s="35">
        <f t="shared" si="3"/>
        <v>558415.00439</v>
      </c>
      <c r="J25" s="35">
        <f t="shared" si="4"/>
        <v>520264.064</v>
      </c>
      <c r="K25" s="42">
        <f t="shared" si="2"/>
        <v>93.16799511294019</v>
      </c>
    </row>
    <row r="26" spans="1:11" ht="12.75">
      <c r="A26" s="18">
        <v>1310</v>
      </c>
      <c r="B26" s="19" t="s">
        <v>31</v>
      </c>
      <c r="C26" s="41">
        <v>28851.722</v>
      </c>
      <c r="D26" s="35">
        <v>28231.577</v>
      </c>
      <c r="E26" s="35">
        <f t="shared" si="0"/>
        <v>97.85057890132173</v>
      </c>
      <c r="F26" s="35">
        <v>60497.251370000005</v>
      </c>
      <c r="G26" s="35">
        <v>60493.373</v>
      </c>
      <c r="H26" s="35">
        <f t="shared" si="1"/>
        <v>99.99358917981863</v>
      </c>
      <c r="I26" s="35">
        <f t="shared" si="3"/>
        <v>89348.97337</v>
      </c>
      <c r="J26" s="35">
        <f t="shared" si="4"/>
        <v>88724.95</v>
      </c>
      <c r="K26" s="42">
        <f t="shared" si="2"/>
        <v>99.3015886512586</v>
      </c>
    </row>
    <row r="27" spans="1:11" ht="24">
      <c r="A27" s="18">
        <v>1320</v>
      </c>
      <c r="B27" s="19" t="s">
        <v>32</v>
      </c>
      <c r="C27" s="41">
        <v>349766.155</v>
      </c>
      <c r="D27" s="35">
        <v>320837.084</v>
      </c>
      <c r="E27" s="35">
        <f t="shared" si="0"/>
        <v>91.72902506819162</v>
      </c>
      <c r="F27" s="35">
        <v>66167.98902</v>
      </c>
      <c r="G27" s="35">
        <v>66167.989</v>
      </c>
      <c r="H27" s="35">
        <f t="shared" si="1"/>
        <v>99.99999996977391</v>
      </c>
      <c r="I27" s="35">
        <f t="shared" si="3"/>
        <v>415934.14402</v>
      </c>
      <c r="J27" s="35">
        <f t="shared" si="4"/>
        <v>387005.073</v>
      </c>
      <c r="K27" s="42">
        <f t="shared" si="2"/>
        <v>93.0447953273562</v>
      </c>
    </row>
    <row r="28" spans="1:11" ht="12.75">
      <c r="A28" s="18">
        <v>1340</v>
      </c>
      <c r="B28" s="19" t="s">
        <v>33</v>
      </c>
      <c r="C28" s="41">
        <v>53099.744</v>
      </c>
      <c r="D28" s="35">
        <v>44504.959</v>
      </c>
      <c r="E28" s="35">
        <f t="shared" si="0"/>
        <v>83.81388618370741</v>
      </c>
      <c r="F28" s="31">
        <v>32.143</v>
      </c>
      <c r="G28" s="31">
        <v>29.082</v>
      </c>
      <c r="H28" s="35">
        <f t="shared" si="1"/>
        <v>90.47693121363906</v>
      </c>
      <c r="I28" s="35">
        <f t="shared" si="3"/>
        <v>53131.886999999995</v>
      </c>
      <c r="J28" s="35">
        <f t="shared" si="4"/>
        <v>44534.041000000005</v>
      </c>
      <c r="K28" s="42">
        <f t="shared" si="2"/>
        <v>83.81791710126917</v>
      </c>
    </row>
    <row r="29" spans="1:11" s="17" customFormat="1" ht="12.75">
      <c r="A29" s="23">
        <v>2000</v>
      </c>
      <c r="B29" s="24" t="s">
        <v>34</v>
      </c>
      <c r="C29" s="48">
        <f>+C30+C35+C36</f>
        <v>57024.1652</v>
      </c>
      <c r="D29" s="49">
        <f>+D30+D35+D36</f>
        <v>54383.69</v>
      </c>
      <c r="E29" s="49">
        <f t="shared" si="0"/>
        <v>95.36955045156891</v>
      </c>
      <c r="F29" s="49">
        <f>+F30+F35+F36</f>
        <v>55408.335999999996</v>
      </c>
      <c r="G29" s="49">
        <f>+G30+G35+G36</f>
        <v>39274.681</v>
      </c>
      <c r="H29" s="49">
        <f t="shared" si="1"/>
        <v>70.88226038767885</v>
      </c>
      <c r="I29" s="49">
        <f t="shared" si="3"/>
        <v>112432.5012</v>
      </c>
      <c r="J29" s="49">
        <f t="shared" si="4"/>
        <v>93658.371</v>
      </c>
      <c r="K29" s="50">
        <f t="shared" si="2"/>
        <v>83.30186556411857</v>
      </c>
    </row>
    <row r="30" spans="1:11" s="17" customFormat="1" ht="12.75">
      <c r="A30" s="23">
        <v>2100</v>
      </c>
      <c r="B30" s="24" t="s">
        <v>35</v>
      </c>
      <c r="C30" s="48">
        <f>SUM(C31:C34)</f>
        <v>21118.865199999997</v>
      </c>
      <c r="D30" s="49">
        <f>SUM(D31:D34)</f>
        <v>20524.981</v>
      </c>
      <c r="E30" s="49">
        <f t="shared" si="0"/>
        <v>97.1878971981885</v>
      </c>
      <c r="F30" s="49">
        <f>SUM(F31:F34)</f>
        <v>19715.191</v>
      </c>
      <c r="G30" s="49">
        <f>SUM(G31:G34)</f>
        <v>19054.48</v>
      </c>
      <c r="H30" s="49">
        <f t="shared" si="1"/>
        <v>96.64872128299442</v>
      </c>
      <c r="I30" s="49">
        <f t="shared" si="3"/>
        <v>40834.05619999999</v>
      </c>
      <c r="J30" s="49">
        <f t="shared" si="4"/>
        <v>39579.460999999996</v>
      </c>
      <c r="K30" s="50">
        <f t="shared" si="2"/>
        <v>96.92757634986064</v>
      </c>
    </row>
    <row r="31" spans="1:11" ht="12.75">
      <c r="A31" s="18">
        <v>2110</v>
      </c>
      <c r="B31" s="19" t="s">
        <v>36</v>
      </c>
      <c r="C31" s="41">
        <v>7083.063</v>
      </c>
      <c r="D31" s="35">
        <v>6853.457</v>
      </c>
      <c r="E31" s="35">
        <f t="shared" si="0"/>
        <v>96.75837981393079</v>
      </c>
      <c r="F31" s="31">
        <f>8123.704-2.56</f>
        <v>8121.143999999999</v>
      </c>
      <c r="G31" s="31">
        <v>7989.749</v>
      </c>
      <c r="H31" s="35">
        <f t="shared" si="1"/>
        <v>98.38206292118451</v>
      </c>
      <c r="I31" s="35">
        <f t="shared" si="3"/>
        <v>15204.206999999999</v>
      </c>
      <c r="J31" s="35">
        <f t="shared" si="4"/>
        <v>14843.206</v>
      </c>
      <c r="K31" s="42">
        <f t="shared" si="2"/>
        <v>97.6256505847362</v>
      </c>
    </row>
    <row r="32" spans="1:11" ht="12.75">
      <c r="A32" s="18">
        <v>2120</v>
      </c>
      <c r="B32" s="19" t="s">
        <v>37</v>
      </c>
      <c r="C32" s="41">
        <v>24</v>
      </c>
      <c r="D32" s="35">
        <v>24</v>
      </c>
      <c r="E32" s="35">
        <f t="shared" si="0"/>
        <v>100</v>
      </c>
      <c r="F32" s="31">
        <v>5856.334</v>
      </c>
      <c r="G32" s="31">
        <v>5420.709</v>
      </c>
      <c r="H32" s="35">
        <f t="shared" si="1"/>
        <v>92.56147275753057</v>
      </c>
      <c r="I32" s="35">
        <f t="shared" si="3"/>
        <v>5880.334</v>
      </c>
      <c r="J32" s="35">
        <f t="shared" si="4"/>
        <v>5444.709</v>
      </c>
      <c r="K32" s="42">
        <f t="shared" si="2"/>
        <v>92.59183236870558</v>
      </c>
    </row>
    <row r="33" spans="1:11" ht="12.75">
      <c r="A33" s="18">
        <v>2130</v>
      </c>
      <c r="B33" s="19" t="s">
        <v>38</v>
      </c>
      <c r="C33" s="41">
        <v>13564.319</v>
      </c>
      <c r="D33" s="35">
        <v>13202.903</v>
      </c>
      <c r="E33" s="35">
        <f t="shared" si="0"/>
        <v>97.33553892384867</v>
      </c>
      <c r="F33" s="31">
        <v>1425.213</v>
      </c>
      <c r="G33" s="31">
        <v>1383.518</v>
      </c>
      <c r="H33" s="35">
        <f t="shared" si="1"/>
        <v>97.07447237711135</v>
      </c>
      <c r="I33" s="35">
        <f t="shared" si="3"/>
        <v>14989.532</v>
      </c>
      <c r="J33" s="35">
        <f t="shared" si="4"/>
        <v>14586.421</v>
      </c>
      <c r="K33" s="42">
        <f t="shared" si="2"/>
        <v>97.31071657207177</v>
      </c>
    </row>
    <row r="34" spans="1:11" ht="12.75">
      <c r="A34" s="18">
        <v>2140</v>
      </c>
      <c r="B34" s="19" t="s">
        <v>39</v>
      </c>
      <c r="C34" s="41">
        <v>447.4832</v>
      </c>
      <c r="D34" s="35">
        <v>444.621</v>
      </c>
      <c r="E34" s="35">
        <f t="shared" si="0"/>
        <v>99.3603782220204</v>
      </c>
      <c r="F34" s="31">
        <v>4312.5</v>
      </c>
      <c r="G34" s="31">
        <v>4260.504</v>
      </c>
      <c r="H34" s="35">
        <f t="shared" si="1"/>
        <v>98.79429565217391</v>
      </c>
      <c r="I34" s="35">
        <f t="shared" si="3"/>
        <v>4759.9832</v>
      </c>
      <c r="J34" s="35">
        <f t="shared" si="4"/>
        <v>4705.125</v>
      </c>
      <c r="K34" s="42">
        <f t="shared" si="2"/>
        <v>98.8475127391206</v>
      </c>
    </row>
    <row r="35" spans="1:11" s="9" customFormat="1" ht="24">
      <c r="A35" s="18">
        <v>2300</v>
      </c>
      <c r="B35" s="19" t="s">
        <v>40</v>
      </c>
      <c r="C35" s="41">
        <v>10.695</v>
      </c>
      <c r="D35" s="35">
        <v>10.635</v>
      </c>
      <c r="E35" s="35">
        <f t="shared" si="0"/>
        <v>99.4389901823282</v>
      </c>
      <c r="F35" s="31"/>
      <c r="G35" s="31"/>
      <c r="H35" s="35">
        <f t="shared" si="1"/>
        <v>0</v>
      </c>
      <c r="I35" s="35">
        <f t="shared" si="3"/>
        <v>10.695</v>
      </c>
      <c r="J35" s="35">
        <f t="shared" si="4"/>
        <v>10.635</v>
      </c>
      <c r="K35" s="42">
        <f t="shared" si="2"/>
        <v>99.4389901823282</v>
      </c>
    </row>
    <row r="36" spans="1:11" s="9" customFormat="1" ht="12.75">
      <c r="A36" s="18">
        <v>2400</v>
      </c>
      <c r="B36" s="19" t="s">
        <v>41</v>
      </c>
      <c r="C36" s="41">
        <v>35894.605</v>
      </c>
      <c r="D36" s="35">
        <v>33848.074</v>
      </c>
      <c r="E36" s="35">
        <f t="shared" si="0"/>
        <v>94.29849973275928</v>
      </c>
      <c r="F36" s="35">
        <v>35693.145</v>
      </c>
      <c r="G36" s="35">
        <v>20220.201</v>
      </c>
      <c r="H36" s="35">
        <f t="shared" si="1"/>
        <v>56.65009625797895</v>
      </c>
      <c r="I36" s="35">
        <f t="shared" si="3"/>
        <v>71587.75</v>
      </c>
      <c r="J36" s="35">
        <f t="shared" si="4"/>
        <v>54068.275</v>
      </c>
      <c r="K36" s="42">
        <f t="shared" si="2"/>
        <v>75.52727247329327</v>
      </c>
    </row>
    <row r="37" spans="1:11" s="17" customFormat="1" ht="12.75">
      <c r="A37" s="23">
        <v>3000</v>
      </c>
      <c r="B37" s="24" t="s">
        <v>42</v>
      </c>
      <c r="C37" s="48">
        <v>1852.965</v>
      </c>
      <c r="D37" s="49"/>
      <c r="E37" s="49">
        <f t="shared" si="0"/>
        <v>0</v>
      </c>
      <c r="F37" s="49"/>
      <c r="G37" s="49"/>
      <c r="H37" s="49">
        <f t="shared" si="1"/>
        <v>0</v>
      </c>
      <c r="I37" s="49">
        <f t="shared" si="3"/>
        <v>1852.965</v>
      </c>
      <c r="J37" s="49">
        <f t="shared" si="4"/>
        <v>0</v>
      </c>
      <c r="K37" s="50">
        <f t="shared" si="2"/>
        <v>0</v>
      </c>
    </row>
    <row r="38" spans="1:11" ht="24">
      <c r="A38" s="18">
        <v>4000</v>
      </c>
      <c r="B38" s="19" t="s">
        <v>43</v>
      </c>
      <c r="C38" s="51">
        <v>940</v>
      </c>
      <c r="D38" s="36">
        <v>940</v>
      </c>
      <c r="E38" s="36">
        <f t="shared" si="0"/>
        <v>100</v>
      </c>
      <c r="F38" s="36">
        <v>-18</v>
      </c>
      <c r="G38" s="36">
        <v>10.068</v>
      </c>
      <c r="H38" s="36">
        <f t="shared" si="1"/>
        <v>-55.93333333333334</v>
      </c>
      <c r="I38" s="36">
        <f t="shared" si="3"/>
        <v>922</v>
      </c>
      <c r="J38" s="36">
        <f t="shared" si="4"/>
        <v>950.068</v>
      </c>
      <c r="K38" s="52">
        <f t="shared" si="2"/>
        <v>103.04425162689806</v>
      </c>
    </row>
    <row r="39" spans="1:11" s="17" customFormat="1" ht="12.75">
      <c r="A39" s="25">
        <v>900202</v>
      </c>
      <c r="B39" s="26" t="s">
        <v>44</v>
      </c>
      <c r="C39" s="27">
        <f>C6+C29+C37+C38</f>
        <v>770336.6542000001</v>
      </c>
      <c r="D39" s="27">
        <f>D6+D29+D37+D38</f>
        <v>725303.733</v>
      </c>
      <c r="E39" s="27">
        <f t="shared" si="0"/>
        <v>94.15412456950175</v>
      </c>
      <c r="F39" s="27">
        <f>F6+F29+F37+F38</f>
        <v>212143.49238999997</v>
      </c>
      <c r="G39" s="27">
        <f>G6+G29+G37+G38</f>
        <v>194559.06499999997</v>
      </c>
      <c r="H39" s="27">
        <f t="shared" si="1"/>
        <v>91.71106914857742</v>
      </c>
      <c r="I39" s="27">
        <f t="shared" si="3"/>
        <v>982480.14659</v>
      </c>
      <c r="J39" s="27">
        <f t="shared" si="4"/>
        <v>919862.798</v>
      </c>
      <c r="K39" s="27">
        <f t="shared" si="2"/>
        <v>93.62660418051878</v>
      </c>
    </row>
    <row r="40" spans="1:11" ht="24">
      <c r="A40" s="28">
        <v>900300</v>
      </c>
      <c r="B40" s="29" t="s">
        <v>5</v>
      </c>
      <c r="C40" s="29" t="e">
        <f>+#REF!</f>
        <v>#REF!</v>
      </c>
      <c r="D40" s="29" t="e">
        <f>+#REF!</f>
        <v>#REF!</v>
      </c>
      <c r="E40" s="29"/>
      <c r="F40" s="29" t="e">
        <f>+#REF!</f>
        <v>#REF!</v>
      </c>
      <c r="G40" s="29" t="e">
        <f>+#REF!</f>
        <v>#REF!</v>
      </c>
      <c r="H40" s="29"/>
      <c r="I40" s="29" t="e">
        <f t="shared" si="3"/>
        <v>#REF!</v>
      </c>
      <c r="J40" s="29" t="e">
        <f t="shared" si="4"/>
        <v>#REF!</v>
      </c>
      <c r="K40" s="29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4" t="e">
        <f>+C41-C39</f>
        <v>#REF!</v>
      </c>
      <c r="D42" s="4" t="e">
        <f>+D41-D39</f>
        <v>#REF!</v>
      </c>
      <c r="F42" s="4" t="e">
        <f>+F41-F39</f>
        <v>#REF!</v>
      </c>
      <c r="G42" s="4" t="e">
        <f>+G41-G39</f>
        <v>#REF!</v>
      </c>
      <c r="I42" s="4" t="e">
        <f>+I41-I39</f>
        <v>#REF!</v>
      </c>
      <c r="J42" s="4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2013-12-18T09:10:45Z</cp:lastPrinted>
  <dcterms:created xsi:type="dcterms:W3CDTF">2003-02-25T12:47:02Z</dcterms:created>
  <dcterms:modified xsi:type="dcterms:W3CDTF">2013-12-19T13:39:43Z</dcterms:modified>
  <cp:category/>
  <cp:version/>
  <cp:contentType/>
  <cp:contentStatus/>
</cp:coreProperties>
</file>