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813" activeTab="1"/>
  </bookViews>
  <sheets>
    <sheet name="додаток 63 ЦВ (вода)" sheetId="1" r:id="rId1"/>
    <sheet name="додаток 63 ЦВ (водовідведення)" sheetId="2" r:id="rId2"/>
  </sheets>
  <externalReferences>
    <externalReference r:id="rId5"/>
  </externalReferences>
  <definedNames>
    <definedName name="Excel_BuiltIn_Print_Area_2" localSheetId="1">#REF!</definedName>
    <definedName name="Excel_BuiltIn_Print_Area_2">#REF!</definedName>
    <definedName name="Excel_BuiltIn_Print_Area_4" localSheetId="1">#REF!</definedName>
    <definedName name="Excel_BuiltIn_Print_Area_4">#REF!</definedName>
    <definedName name="Excel_BuiltIn_Print_Titles_2" localSheetId="1">#REF!</definedName>
    <definedName name="Excel_BuiltIn_Print_Titles_2">#REF!</definedName>
    <definedName name="Excel_BuiltIn_Print_Titles_4" localSheetId="1">#REF!</definedName>
    <definedName name="Excel_BuiltIn_Print_Titles_4">#REF!</definedName>
    <definedName name="_xlnm.Print_Area" localSheetId="0">'додаток 63 ЦВ (вода)'!$A$1:$J$60</definedName>
    <definedName name="_xlnm.Print_Area" localSheetId="1">'додаток 63 ЦВ (водовідведення)'!$A$1:$J$60</definedName>
  </definedNames>
  <calcPr fullCalcOnLoad="1"/>
</workbook>
</file>

<file path=xl/sharedStrings.xml><?xml version="1.0" encoding="utf-8"?>
<sst xmlns="http://schemas.openxmlformats.org/spreadsheetml/2006/main" count="214" uniqueCount="100">
  <si>
    <t>№
з/п</t>
  </si>
  <si>
    <t>Найменування показників</t>
  </si>
  <si>
    <t>1.1</t>
  </si>
  <si>
    <t>1.1.1</t>
  </si>
  <si>
    <t>електроенергія</t>
  </si>
  <si>
    <t>1.1.2</t>
  </si>
  <si>
    <t>1.1.3</t>
  </si>
  <si>
    <t>витрати на реагенти</t>
  </si>
  <si>
    <t>1.1.4</t>
  </si>
  <si>
    <t>матеріали, запасні частини та інші матеріальні ресурси (ремонти)</t>
  </si>
  <si>
    <t>1.2</t>
  </si>
  <si>
    <t>прямі витрати на оплату праці</t>
  </si>
  <si>
    <t>1.3</t>
  </si>
  <si>
    <t>1.3.1</t>
  </si>
  <si>
    <t>1.3.2</t>
  </si>
  <si>
    <t>амортизаційні відрахування</t>
  </si>
  <si>
    <t>1.3.4</t>
  </si>
  <si>
    <t>інші прямі витрати</t>
  </si>
  <si>
    <t>1.4</t>
  </si>
  <si>
    <t>1.4.1</t>
  </si>
  <si>
    <t>витрати на оплату праці</t>
  </si>
  <si>
    <t>1.4.2</t>
  </si>
  <si>
    <t>1.4.3</t>
  </si>
  <si>
    <t>1.4.4</t>
  </si>
  <si>
    <t>інші витрати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</si>
  <si>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</si>
  <si>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</si>
  <si>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</si>
  <si>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</si>
  <si>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</si>
  <si>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</si>
  <si>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</si>
  <si>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</si>
  <si>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</si>
  <si>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</si>
  <si>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</si>
  <si>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</si>
  <si>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</si>
  <si>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</si>
  <si>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</si>
  <si>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</si>
  <si>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</si>
  <si>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7.1</t>
  </si>
  <si>
    <t>податок на прибуток</t>
  </si>
  <si>
    <t>7.2</t>
  </si>
  <si>
    <t>дивіденди</t>
  </si>
  <si>
    <t>7.3</t>
  </si>
  <si>
    <t>резервний фонд (капітал)</t>
  </si>
  <si>
    <t>7.4</t>
  </si>
  <si>
    <t>на розвиток виробництва (виробничі інвестиції)</t>
  </si>
  <si>
    <t>7.5</t>
  </si>
  <si>
    <t>інше використання прибутку</t>
  </si>
  <si>
    <t>8</t>
  </si>
  <si>
    <t>9</t>
  </si>
  <si>
    <t>10</t>
  </si>
  <si>
    <t>1.3.3</t>
  </si>
  <si>
    <t>підкачка води сторонніми організаціями</t>
  </si>
  <si>
    <t>Виробнича собівартість, у тому числі:</t>
  </si>
  <si>
    <t>прямі матеріальні витрати, у тому числі:</t>
  </si>
  <si>
    <t>інші прямі витрати, у тому числі:</t>
  </si>
  <si>
    <t>загальновиробничі витрати, у тому числі:</t>
  </si>
  <si>
    <t>Адміністративні витрати, у тому числі:</t>
  </si>
  <si>
    <t>Витрати на збут, у тому числі:</t>
  </si>
  <si>
    <t>Розрахунковий прибуток, у тому числі:</t>
  </si>
  <si>
    <t>Вартість централізованого водопостачання/водовідведення, тис. грн</t>
  </si>
  <si>
    <r>
      <t>грн/м</t>
    </r>
    <r>
      <rPr>
        <vertAlign val="superscript"/>
        <sz val="18"/>
        <rFont val="Times New Roman"/>
        <family val="1"/>
      </rPr>
      <t>3</t>
    </r>
  </si>
  <si>
    <r>
      <t>Тариф на  централізоване водопостачання/водовідведення, грн/м</t>
    </r>
    <r>
      <rPr>
        <b/>
        <vertAlign val="superscript"/>
        <sz val="18"/>
        <rFont val="Times New Roman"/>
        <family val="1"/>
      </rPr>
      <t>3</t>
    </r>
  </si>
  <si>
    <r>
      <t>Обсяг реалізації, тис. м</t>
    </r>
    <r>
      <rPr>
        <b/>
        <vertAlign val="superscript"/>
        <sz val="18"/>
        <rFont val="Times New Roman"/>
        <family val="1"/>
      </rPr>
      <t>3</t>
    </r>
  </si>
  <si>
    <t>11</t>
  </si>
  <si>
    <t>1.4.5</t>
  </si>
  <si>
    <t>2.5</t>
  </si>
  <si>
    <t>Сума компенсації/вилучення витрат на електроенергію, податки та збори за попередній звітний період</t>
  </si>
  <si>
    <t>витрати на придбання води в інших суб’єктів господарювання/очищення власних стічних вод іншими суб’єктами господарювання</t>
  </si>
  <si>
    <t>витрати, пов’язані зі сплатою податків, зборів та інших, передбачених законодавством, обов’язкових платежів</t>
  </si>
  <si>
    <t>єдиний внесок на загальнообовязкове державне соціальне страхування</t>
  </si>
  <si>
    <r>
      <t xml:space="preserve">відповідно до структури тарифів на </t>
    </r>
    <r>
      <rPr>
        <b/>
        <i/>
        <sz val="22"/>
        <rFont val="Times New Roman"/>
        <family val="1"/>
      </rPr>
      <t xml:space="preserve">централізоване водопостачання </t>
    </r>
  </si>
  <si>
    <t xml:space="preserve">тис. грн                                  </t>
  </si>
  <si>
    <t xml:space="preserve">тис. грн                                        </t>
  </si>
  <si>
    <t xml:space="preserve">Факт </t>
  </si>
  <si>
    <t xml:space="preserve">тис. грн                                       </t>
  </si>
  <si>
    <t>Відхилення</t>
  </si>
  <si>
    <t>Головний економіст</t>
  </si>
  <si>
    <t>Головний бухгалтер</t>
  </si>
  <si>
    <t>О.В.Калитка</t>
  </si>
  <si>
    <t>Л.О.Боброва</t>
  </si>
  <si>
    <t xml:space="preserve">Річний план відповідно до структури </t>
  </si>
  <si>
    <t>без ПДВ</t>
  </si>
  <si>
    <r>
      <t xml:space="preserve">відповідно до структури тарифів на </t>
    </r>
    <r>
      <rPr>
        <b/>
        <i/>
        <sz val="22"/>
        <rFont val="Times New Roman"/>
        <family val="1"/>
      </rPr>
      <t>централізоване водовідведення</t>
    </r>
  </si>
  <si>
    <t>ЛКСП «Лисичанськводоканал»</t>
  </si>
  <si>
    <t xml:space="preserve">ЗВІТ </t>
  </si>
  <si>
    <t>(додаток 63 до Постанови НКРЕКП від 16.06.2016р. № 1141 (у редакції Постанови НКРЕКП від 28.12.2017 р. № 1575)</t>
  </si>
  <si>
    <t>Сума компенсації/вилучення витрат на електроенергію, податки та збори, на оплату праці за попередній звітний період</t>
  </si>
  <si>
    <r>
      <t>грн/м</t>
    </r>
    <r>
      <rPr>
        <i/>
        <vertAlign val="superscript"/>
        <sz val="18"/>
        <rFont val="Times New Roman"/>
        <family val="1"/>
      </rPr>
      <t>3</t>
    </r>
  </si>
  <si>
    <r>
      <t>План</t>
    </r>
    <r>
      <rPr>
        <sz val="18"/>
        <rFont val="Times New Roman"/>
        <family val="1"/>
      </rPr>
      <t xml:space="preserve"> </t>
    </r>
  </si>
  <si>
    <r>
      <t xml:space="preserve">*Примітка. </t>
    </r>
    <r>
      <rPr>
        <b/>
        <sz val="18"/>
        <rFont val="Times New Roman"/>
        <family val="1"/>
      </rPr>
      <t xml:space="preserve"> з 25.01.2018 </t>
    </r>
    <r>
      <rPr>
        <sz val="18"/>
        <rFont val="Times New Roman"/>
        <family val="1"/>
      </rPr>
      <t>(Постанова НКРЕКП № 1575 від 28.12.2017 )</t>
    </r>
  </si>
  <si>
    <r>
      <t xml:space="preserve">*Примітка. </t>
    </r>
    <r>
      <rPr>
        <b/>
        <sz val="18"/>
        <rFont val="Times New Roman"/>
        <family val="1"/>
      </rPr>
      <t xml:space="preserve">з 25.01.2018 </t>
    </r>
    <r>
      <rPr>
        <sz val="18"/>
        <rFont val="Times New Roman"/>
        <family val="1"/>
      </rPr>
      <t>(Постанова НКРЕКП № 1575 від 28.12.2017 )</t>
    </r>
  </si>
  <si>
    <t>Ю. В. Явтушенко</t>
  </si>
  <si>
    <t>за 2020 рік</t>
  </si>
  <si>
    <t>2020 рік</t>
  </si>
  <si>
    <t>Генеральний директор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</si>
</sst>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0000"/>
    <numFmt numFmtId="167" formatCode="0.0"/>
    <numFmt numFmtId="168" formatCode="0.000"/>
    <numFmt numFmtId="169" formatCode="#,##0.0"/>
    <numFmt numFmtId="170" formatCode="0.0000"/>
  </numFmts>
  <fonts count="75"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vertAlign val="superscript"/>
      <sz val="18"/>
      <name val="Times New Roman"/>
      <family val="1"/>
    </font>
    <font>
      <b/>
      <i/>
      <sz val="22"/>
      <name val="Times New Roman"/>
      <family val="1"/>
    </font>
    <font>
      <sz val="20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i/>
      <vertAlign val="superscript"/>
      <sz val="18"/>
      <name val="Times New Roman"/>
      <family val="1"/>
    </font>
    <font>
      <i/>
      <sz val="14"/>
      <name val="Times New Roman"/>
      <family val="1"/>
    </font>
    <font>
      <i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22"/>
      <color indexed="10"/>
      <name val="Times New Roman"/>
      <family val="1"/>
    </font>
    <font>
      <sz val="20"/>
      <color indexed="10"/>
      <name val="Times New Roman"/>
      <family val="1"/>
    </font>
    <font>
      <b/>
      <sz val="2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6"/>
      <color rgb="FFFF0000"/>
      <name val="Times New Roman"/>
      <family val="1"/>
    </font>
    <font>
      <sz val="22"/>
      <color rgb="FFFF0000"/>
      <name val="Times New Roman"/>
      <family val="1"/>
    </font>
    <font>
      <sz val="20"/>
      <color rgb="FFFF0000"/>
      <name val="Times New Roman"/>
      <family val="1"/>
    </font>
    <font>
      <b/>
      <sz val="2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6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right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wrapText="1"/>
      <protection/>
    </xf>
    <xf numFmtId="0" fontId="6" fillId="0" borderId="0" xfId="52" applyFont="1" applyAlignment="1">
      <alignment wrapText="1"/>
      <protection/>
    </xf>
    <xf numFmtId="0" fontId="9" fillId="0" borderId="0" xfId="52" applyFont="1" applyFill="1" applyAlignment="1">
      <alignment wrapText="1"/>
      <protection/>
    </xf>
    <xf numFmtId="0" fontId="9" fillId="0" borderId="0" xfId="52" applyFont="1" applyAlignment="1">
      <alignment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vertical="center" wrapText="1"/>
      <protection/>
    </xf>
    <xf numFmtId="0" fontId="5" fillId="33" borderId="0" xfId="53" applyFont="1" applyFill="1" applyAlignment="1">
      <alignment wrapText="1"/>
      <protection/>
    </xf>
    <xf numFmtId="4" fontId="2" fillId="0" borderId="0" xfId="52" applyNumberFormat="1" applyFont="1" applyAlignment="1">
      <alignment wrapText="1"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10" fillId="0" borderId="10" xfId="52" applyNumberFormat="1" applyFont="1" applyBorder="1" applyAlignment="1">
      <alignment horizontal="center" vertical="center" wrapText="1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 wrapText="1"/>
      <protection/>
    </xf>
    <xf numFmtId="49" fontId="3" fillId="0" borderId="11" xfId="54" applyNumberFormat="1" applyFont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vertical="center" wrapText="1"/>
      <protection/>
    </xf>
    <xf numFmtId="49" fontId="3" fillId="0" borderId="0" xfId="52" applyNumberFormat="1" applyFont="1" applyBorder="1" applyAlignment="1">
      <alignment horizontal="center" wrapText="1"/>
      <protection/>
    </xf>
    <xf numFmtId="0" fontId="3" fillId="0" borderId="0" xfId="52" applyFont="1" applyFill="1" applyBorder="1" applyAlignment="1">
      <alignment horizontal="left" wrapText="1"/>
      <protection/>
    </xf>
    <xf numFmtId="4" fontId="3" fillId="0" borderId="0" xfId="52" applyNumberFormat="1" applyFont="1" applyBorder="1" applyAlignment="1">
      <alignment horizontal="center" wrapText="1"/>
      <protection/>
    </xf>
    <xf numFmtId="1" fontId="3" fillId="0" borderId="12" xfId="52" applyNumberFormat="1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14" fillId="0" borderId="0" xfId="52" applyFont="1" applyFill="1" applyAlignment="1">
      <alignment wrapText="1"/>
      <protection/>
    </xf>
    <xf numFmtId="0" fontId="2" fillId="0" borderId="0" xfId="52" applyFont="1" applyAlignment="1">
      <alignment horizontal="center" wrapText="1"/>
      <protection/>
    </xf>
    <xf numFmtId="0" fontId="6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 wrapText="1"/>
      <protection/>
    </xf>
    <xf numFmtId="4" fontId="2" fillId="0" borderId="0" xfId="52" applyNumberFormat="1" applyFont="1" applyAlignment="1">
      <alignment horizontal="center" wrapText="1"/>
      <protection/>
    </xf>
    <xf numFmtId="0" fontId="10" fillId="0" borderId="0" xfId="52" applyFont="1" applyAlignment="1">
      <alignment horizontal="center" wrapText="1"/>
      <protection/>
    </xf>
    <xf numFmtId="0" fontId="15" fillId="0" borderId="0" xfId="52" applyFont="1" applyAlignment="1">
      <alignment horizontal="center" wrapText="1"/>
      <protection/>
    </xf>
    <xf numFmtId="0" fontId="16" fillId="0" borderId="0" xfId="52" applyFont="1" applyAlignment="1">
      <alignment horizontal="center" wrapText="1"/>
      <protection/>
    </xf>
    <xf numFmtId="4" fontId="17" fillId="0" borderId="0" xfId="52" applyNumberFormat="1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 wrapText="1"/>
      <protection/>
    </xf>
    <xf numFmtId="0" fontId="10" fillId="0" borderId="14" xfId="52" applyFont="1" applyBorder="1" applyAlignment="1">
      <alignment horizontal="center" wrapText="1"/>
      <protection/>
    </xf>
    <xf numFmtId="0" fontId="4" fillId="0" borderId="15" xfId="52" applyFont="1" applyBorder="1" applyAlignment="1">
      <alignment horizontal="center" wrapText="1"/>
      <protection/>
    </xf>
    <xf numFmtId="0" fontId="4" fillId="0" borderId="16" xfId="52" applyFont="1" applyBorder="1" applyAlignment="1">
      <alignment horizontal="center" wrapText="1"/>
      <protection/>
    </xf>
    <xf numFmtId="0" fontId="10" fillId="0" borderId="17" xfId="52" applyFont="1" applyBorder="1" applyAlignment="1">
      <alignment horizontal="center" wrapText="1"/>
      <protection/>
    </xf>
    <xf numFmtId="0" fontId="4" fillId="0" borderId="18" xfId="52" applyFont="1" applyBorder="1" applyAlignment="1">
      <alignment horizontal="center" wrapText="1"/>
      <protection/>
    </xf>
    <xf numFmtId="0" fontId="10" fillId="0" borderId="19" xfId="52" applyFont="1" applyBorder="1" applyAlignment="1">
      <alignment horizontal="center" wrapText="1"/>
      <protection/>
    </xf>
    <xf numFmtId="0" fontId="4" fillId="0" borderId="20" xfId="52" applyFont="1" applyBorder="1" applyAlignment="1">
      <alignment horizont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left" vertical="center" wrapText="1"/>
      <protection/>
    </xf>
    <xf numFmtId="0" fontId="3" fillId="0" borderId="23" xfId="52" applyFont="1" applyFill="1" applyBorder="1" applyAlignment="1">
      <alignment horizontal="left" vertical="center" wrapText="1"/>
      <protection/>
    </xf>
    <xf numFmtId="0" fontId="10" fillId="0" borderId="23" xfId="52" applyFont="1" applyFill="1" applyBorder="1" applyAlignment="1">
      <alignment horizontal="left" vertical="center" wrapText="1"/>
      <protection/>
    </xf>
    <xf numFmtId="0" fontId="10" fillId="33" borderId="23" xfId="52" applyFont="1" applyFill="1" applyBorder="1" applyAlignment="1">
      <alignment horizontal="left" vertical="center" wrapText="1"/>
      <protection/>
    </xf>
    <xf numFmtId="0" fontId="10" fillId="33" borderId="23" xfId="53" applyFont="1" applyFill="1" applyBorder="1" applyAlignment="1">
      <alignment vertical="center" wrapText="1"/>
      <protection/>
    </xf>
    <xf numFmtId="0" fontId="10" fillId="33" borderId="23" xfId="54" applyFont="1" applyFill="1" applyBorder="1" applyAlignment="1">
      <alignment horizontal="left" vertical="center" wrapText="1"/>
      <protection/>
    </xf>
    <xf numFmtId="0" fontId="3" fillId="0" borderId="23" xfId="54" applyFont="1" applyFill="1" applyBorder="1" applyAlignment="1">
      <alignment horizontal="left" vertical="center" wrapText="1"/>
      <protection/>
    </xf>
    <xf numFmtId="0" fontId="3" fillId="0" borderId="21" xfId="52" applyFont="1" applyFill="1" applyBorder="1" applyAlignment="1">
      <alignment horizontal="left" vertical="center" wrapText="1"/>
      <protection/>
    </xf>
    <xf numFmtId="0" fontId="15" fillId="0" borderId="0" xfId="52" applyFont="1" applyAlignment="1">
      <alignment wrapText="1"/>
      <protection/>
    </xf>
    <xf numFmtId="0" fontId="13" fillId="33" borderId="0" xfId="55" applyFont="1" applyFill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25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164" fontId="3" fillId="33" borderId="26" xfId="0" applyNumberFormat="1" applyFont="1" applyFill="1" applyBorder="1" applyAlignment="1">
      <alignment wrapText="1"/>
    </xf>
    <xf numFmtId="165" fontId="3" fillId="33" borderId="27" xfId="0" applyNumberFormat="1" applyFont="1" applyFill="1" applyBorder="1" applyAlignment="1">
      <alignment wrapText="1"/>
    </xf>
    <xf numFmtId="164" fontId="3" fillId="33" borderId="28" xfId="0" applyNumberFormat="1" applyFont="1" applyFill="1" applyBorder="1" applyAlignment="1">
      <alignment wrapText="1"/>
    </xf>
    <xf numFmtId="165" fontId="3" fillId="33" borderId="29" xfId="0" applyNumberFormat="1" applyFont="1" applyFill="1" applyBorder="1" applyAlignment="1">
      <alignment wrapText="1"/>
    </xf>
    <xf numFmtId="165" fontId="3" fillId="33" borderId="30" xfId="0" applyNumberFormat="1" applyFont="1" applyFill="1" applyBorder="1" applyAlignment="1">
      <alignment wrapText="1"/>
    </xf>
    <xf numFmtId="164" fontId="3" fillId="33" borderId="31" xfId="0" applyNumberFormat="1" applyFont="1" applyFill="1" applyBorder="1" applyAlignment="1">
      <alignment wrapText="1"/>
    </xf>
    <xf numFmtId="165" fontId="3" fillId="33" borderId="32" xfId="0" applyNumberFormat="1" applyFont="1" applyFill="1" applyBorder="1" applyAlignment="1">
      <alignment wrapText="1"/>
    </xf>
    <xf numFmtId="164" fontId="3" fillId="33" borderId="17" xfId="0" applyNumberFormat="1" applyFont="1" applyFill="1" applyBorder="1" applyAlignment="1">
      <alignment wrapText="1"/>
    </xf>
    <xf numFmtId="165" fontId="3" fillId="33" borderId="14" xfId="0" applyNumberFormat="1" applyFont="1" applyFill="1" applyBorder="1" applyAlignment="1">
      <alignment wrapText="1"/>
    </xf>
    <xf numFmtId="165" fontId="3" fillId="33" borderId="19" xfId="0" applyNumberFormat="1" applyFont="1" applyFill="1" applyBorder="1" applyAlignment="1">
      <alignment wrapText="1"/>
    </xf>
    <xf numFmtId="165" fontId="10" fillId="33" borderId="32" xfId="0" applyNumberFormat="1" applyFont="1" applyFill="1" applyBorder="1" applyAlignment="1">
      <alignment wrapText="1"/>
    </xf>
    <xf numFmtId="165" fontId="10" fillId="33" borderId="14" xfId="0" applyNumberFormat="1" applyFont="1" applyFill="1" applyBorder="1" applyAlignment="1">
      <alignment wrapText="1"/>
    </xf>
    <xf numFmtId="164" fontId="10" fillId="0" borderId="17" xfId="52" applyNumberFormat="1" applyFont="1" applyBorder="1" applyAlignment="1">
      <alignment wrapText="1"/>
      <protection/>
    </xf>
    <xf numFmtId="165" fontId="10" fillId="33" borderId="19" xfId="0" applyNumberFormat="1" applyFont="1" applyFill="1" applyBorder="1" applyAlignment="1">
      <alignment wrapText="1"/>
    </xf>
    <xf numFmtId="164" fontId="3" fillId="0" borderId="17" xfId="52" applyNumberFormat="1" applyFont="1" applyBorder="1" applyAlignment="1">
      <alignment wrapText="1"/>
      <protection/>
    </xf>
    <xf numFmtId="164" fontId="3" fillId="33" borderId="17" xfId="52" applyNumberFormat="1" applyFont="1" applyFill="1" applyBorder="1" applyAlignment="1">
      <alignment wrapText="1"/>
      <protection/>
    </xf>
    <xf numFmtId="165" fontId="3" fillId="33" borderId="32" xfId="52" applyNumberFormat="1" applyFont="1" applyFill="1" applyBorder="1" applyAlignment="1">
      <alignment wrapText="1"/>
      <protection/>
    </xf>
    <xf numFmtId="165" fontId="3" fillId="33" borderId="14" xfId="52" applyNumberFormat="1" applyFont="1" applyFill="1" applyBorder="1" applyAlignment="1">
      <alignment wrapText="1"/>
      <protection/>
    </xf>
    <xf numFmtId="165" fontId="3" fillId="33" borderId="19" xfId="52" applyNumberFormat="1" applyFont="1" applyFill="1" applyBorder="1" applyAlignment="1">
      <alignment wrapText="1"/>
      <protection/>
    </xf>
    <xf numFmtId="164" fontId="3" fillId="33" borderId="33" xfId="0" applyNumberFormat="1" applyFont="1" applyFill="1" applyBorder="1" applyAlignment="1">
      <alignment wrapText="1"/>
    </xf>
    <xf numFmtId="164" fontId="3" fillId="33" borderId="13" xfId="0" applyNumberFormat="1" applyFont="1" applyFill="1" applyBorder="1" applyAlignment="1">
      <alignment wrapText="1"/>
    </xf>
    <xf numFmtId="164" fontId="10" fillId="33" borderId="13" xfId="0" applyNumberFormat="1" applyFont="1" applyFill="1" applyBorder="1" applyAlignment="1">
      <alignment wrapText="1"/>
    </xf>
    <xf numFmtId="164" fontId="3" fillId="33" borderId="13" xfId="52" applyNumberFormat="1" applyFont="1" applyFill="1" applyBorder="1" applyAlignment="1">
      <alignment wrapText="1"/>
      <protection/>
    </xf>
    <xf numFmtId="164" fontId="10" fillId="33" borderId="13" xfId="52" applyNumberFormat="1" applyFont="1" applyFill="1" applyBorder="1" applyAlignment="1">
      <alignment wrapText="1"/>
      <protection/>
    </xf>
    <xf numFmtId="169" fontId="10" fillId="0" borderId="17" xfId="52" applyNumberFormat="1" applyFont="1" applyBorder="1" applyAlignment="1">
      <alignment wrapText="1"/>
      <protection/>
    </xf>
    <xf numFmtId="169" fontId="10" fillId="33" borderId="14" xfId="0" applyNumberFormat="1" applyFont="1" applyFill="1" applyBorder="1" applyAlignment="1">
      <alignment wrapText="1"/>
    </xf>
    <xf numFmtId="169" fontId="10" fillId="33" borderId="19" xfId="0" applyNumberFormat="1" applyFont="1" applyFill="1" applyBorder="1" applyAlignment="1">
      <alignment wrapText="1"/>
    </xf>
    <xf numFmtId="3" fontId="10" fillId="33" borderId="32" xfId="0" applyNumberFormat="1" applyFont="1" applyFill="1" applyBorder="1" applyAlignment="1">
      <alignment wrapText="1"/>
    </xf>
    <xf numFmtId="3" fontId="10" fillId="0" borderId="17" xfId="52" applyNumberFormat="1" applyFont="1" applyBorder="1" applyAlignment="1">
      <alignment wrapText="1"/>
      <protection/>
    </xf>
    <xf numFmtId="3" fontId="10" fillId="33" borderId="14" xfId="0" applyNumberFormat="1" applyFont="1" applyFill="1" applyBorder="1" applyAlignment="1">
      <alignment wrapText="1"/>
    </xf>
    <xf numFmtId="3" fontId="10" fillId="33" borderId="19" xfId="0" applyNumberFormat="1" applyFont="1" applyFill="1" applyBorder="1" applyAlignment="1">
      <alignment wrapText="1"/>
    </xf>
    <xf numFmtId="3" fontId="3" fillId="33" borderId="32" xfId="0" applyNumberFormat="1" applyFont="1" applyFill="1" applyBorder="1" applyAlignment="1">
      <alignment wrapText="1"/>
    </xf>
    <xf numFmtId="3" fontId="3" fillId="33" borderId="14" xfId="0" applyNumberFormat="1" applyFont="1" applyFill="1" applyBorder="1" applyAlignment="1">
      <alignment wrapText="1"/>
    </xf>
    <xf numFmtId="3" fontId="3" fillId="0" borderId="17" xfId="52" applyNumberFormat="1" applyFont="1" applyBorder="1" applyAlignment="1">
      <alignment wrapText="1"/>
      <protection/>
    </xf>
    <xf numFmtId="3" fontId="3" fillId="33" borderId="19" xfId="0" applyNumberFormat="1" applyFont="1" applyFill="1" applyBorder="1" applyAlignment="1">
      <alignment wrapText="1"/>
    </xf>
    <xf numFmtId="3" fontId="3" fillId="33" borderId="32" xfId="52" applyNumberFormat="1" applyFont="1" applyFill="1" applyBorder="1" applyAlignment="1">
      <alignment wrapText="1"/>
      <protection/>
    </xf>
    <xf numFmtId="3" fontId="3" fillId="33" borderId="17" xfId="52" applyNumberFormat="1" applyFont="1" applyFill="1" applyBorder="1" applyAlignment="1">
      <alignment wrapText="1"/>
      <protection/>
    </xf>
    <xf numFmtId="3" fontId="3" fillId="33" borderId="14" xfId="52" applyNumberFormat="1" applyFont="1" applyFill="1" applyBorder="1" applyAlignment="1">
      <alignment wrapText="1"/>
      <protection/>
    </xf>
    <xf numFmtId="3" fontId="3" fillId="33" borderId="19" xfId="52" applyNumberFormat="1" applyFont="1" applyFill="1" applyBorder="1" applyAlignment="1">
      <alignment wrapText="1"/>
      <protection/>
    </xf>
    <xf numFmtId="3" fontId="10" fillId="0" borderId="13" xfId="0" applyNumberFormat="1" applyFont="1" applyFill="1" applyBorder="1" applyAlignment="1">
      <alignment wrapText="1"/>
    </xf>
    <xf numFmtId="3" fontId="10" fillId="0" borderId="14" xfId="0" applyNumberFormat="1" applyFont="1" applyFill="1" applyBorder="1" applyAlignment="1">
      <alignment wrapText="1"/>
    </xf>
    <xf numFmtId="3" fontId="10" fillId="0" borderId="17" xfId="52" applyNumberFormat="1" applyFont="1" applyFill="1" applyBorder="1" applyAlignment="1">
      <alignment wrapText="1"/>
      <protection/>
    </xf>
    <xf numFmtId="3" fontId="10" fillId="0" borderId="19" xfId="0" applyNumberFormat="1" applyFont="1" applyFill="1" applyBorder="1" applyAlignment="1">
      <alignment wrapText="1"/>
    </xf>
    <xf numFmtId="169" fontId="10" fillId="33" borderId="13" xfId="0" applyNumberFormat="1" applyFont="1" applyFill="1" applyBorder="1" applyAlignment="1">
      <alignment wrapText="1"/>
    </xf>
    <xf numFmtId="3" fontId="10" fillId="33" borderId="13" xfId="0" applyNumberFormat="1" applyFont="1" applyFill="1" applyBorder="1" applyAlignment="1">
      <alignment wrapText="1"/>
    </xf>
    <xf numFmtId="3" fontId="10" fillId="33" borderId="13" xfId="52" applyNumberFormat="1" applyFont="1" applyFill="1" applyBorder="1" applyAlignment="1">
      <alignment wrapText="1"/>
      <protection/>
    </xf>
    <xf numFmtId="3" fontId="3" fillId="33" borderId="13" xfId="52" applyNumberFormat="1" applyFont="1" applyFill="1" applyBorder="1" applyAlignment="1">
      <alignment wrapText="1"/>
      <protection/>
    </xf>
    <xf numFmtId="0" fontId="65" fillId="0" borderId="0" xfId="52" applyFont="1" applyAlignment="1">
      <alignment wrapText="1"/>
      <protection/>
    </xf>
    <xf numFmtId="0" fontId="66" fillId="0" borderId="0" xfId="52" applyFont="1" applyAlignment="1">
      <alignment wrapText="1"/>
      <protection/>
    </xf>
    <xf numFmtId="0" fontId="67" fillId="0" borderId="0" xfId="52" applyFont="1" applyFill="1" applyAlignment="1">
      <alignment wrapText="1"/>
      <protection/>
    </xf>
    <xf numFmtId="0" fontId="68" fillId="0" borderId="0" xfId="52" applyFont="1" applyFill="1" applyAlignment="1">
      <alignment wrapText="1"/>
      <protection/>
    </xf>
    <xf numFmtId="0" fontId="69" fillId="33" borderId="0" xfId="55" applyFont="1" applyFill="1" applyBorder="1" applyAlignment="1">
      <alignment vertical="center" wrapText="1"/>
      <protection/>
    </xf>
    <xf numFmtId="0" fontId="70" fillId="0" borderId="0" xfId="52" applyFont="1" applyAlignment="1">
      <alignment horizontal="center" vertical="center" wrapText="1"/>
      <protection/>
    </xf>
    <xf numFmtId="0" fontId="70" fillId="0" borderId="0" xfId="52" applyFont="1" applyAlignment="1">
      <alignment horizontal="center" wrapText="1"/>
      <protection/>
    </xf>
    <xf numFmtId="164" fontId="70" fillId="0" borderId="0" xfId="52" applyNumberFormat="1" applyFont="1" applyAlignment="1">
      <alignment wrapText="1"/>
      <protection/>
    </xf>
    <xf numFmtId="0" fontId="70" fillId="0" borderId="0" xfId="52" applyFont="1" applyAlignment="1">
      <alignment wrapText="1"/>
      <protection/>
    </xf>
    <xf numFmtId="0" fontId="71" fillId="33" borderId="0" xfId="53" applyFont="1" applyFill="1" applyAlignment="1">
      <alignment wrapText="1"/>
      <protection/>
    </xf>
    <xf numFmtId="0" fontId="72" fillId="0" borderId="0" xfId="52" applyFont="1" applyAlignment="1">
      <alignment wrapText="1"/>
      <protection/>
    </xf>
    <xf numFmtId="164" fontId="73" fillId="0" borderId="0" xfId="52" applyNumberFormat="1" applyFont="1" applyAlignment="1">
      <alignment horizontal="center" vertical="center" wrapText="1"/>
      <protection/>
    </xf>
    <xf numFmtId="0" fontId="10" fillId="0" borderId="34" xfId="52" applyFont="1" applyBorder="1" applyAlignment="1">
      <alignment horizontal="center" wrapText="1"/>
      <protection/>
    </xf>
    <xf numFmtId="0" fontId="4" fillId="0" borderId="35" xfId="52" applyFont="1" applyBorder="1" applyAlignment="1">
      <alignment horizontal="center" vertical="center" wrapText="1"/>
      <protection/>
    </xf>
    <xf numFmtId="0" fontId="18" fillId="34" borderId="36" xfId="52" applyFont="1" applyFill="1" applyBorder="1" applyAlignment="1">
      <alignment horizontal="center" wrapText="1"/>
      <protection/>
    </xf>
    <xf numFmtId="0" fontId="18" fillId="34" borderId="37" xfId="52" applyFont="1" applyFill="1" applyBorder="1" applyAlignment="1">
      <alignment horizontal="center" wrapText="1"/>
      <protection/>
    </xf>
    <xf numFmtId="0" fontId="20" fillId="34" borderId="38" xfId="52" applyFont="1" applyFill="1" applyBorder="1" applyAlignment="1">
      <alignment horizontal="center" wrapText="1"/>
      <protection/>
    </xf>
    <xf numFmtId="0" fontId="20" fillId="34" borderId="39" xfId="52" applyFont="1" applyFill="1" applyBorder="1" applyAlignment="1">
      <alignment horizontal="center" wrapText="1"/>
      <protection/>
    </xf>
    <xf numFmtId="164" fontId="17" fillId="34" borderId="40" xfId="0" applyNumberFormat="1" applyFont="1" applyFill="1" applyBorder="1" applyAlignment="1">
      <alignment wrapText="1"/>
    </xf>
    <xf numFmtId="165" fontId="17" fillId="34" borderId="41" xfId="0" applyNumberFormat="1" applyFont="1" applyFill="1" applyBorder="1" applyAlignment="1">
      <alignment wrapText="1"/>
    </xf>
    <xf numFmtId="164" fontId="17" fillId="34" borderId="36" xfId="0" applyNumberFormat="1" applyFont="1" applyFill="1" applyBorder="1" applyAlignment="1">
      <alignment wrapText="1"/>
    </xf>
    <xf numFmtId="165" fontId="17" fillId="34" borderId="37" xfId="0" applyNumberFormat="1" applyFont="1" applyFill="1" applyBorder="1" applyAlignment="1">
      <alignment wrapText="1"/>
    </xf>
    <xf numFmtId="164" fontId="18" fillId="34" borderId="36" xfId="0" applyNumberFormat="1" applyFont="1" applyFill="1" applyBorder="1" applyAlignment="1">
      <alignment wrapText="1"/>
    </xf>
    <xf numFmtId="165" fontId="18" fillId="34" borderId="37" xfId="0" applyNumberFormat="1" applyFont="1" applyFill="1" applyBorder="1" applyAlignment="1">
      <alignment wrapText="1"/>
    </xf>
    <xf numFmtId="3" fontId="18" fillId="34" borderId="36" xfId="0" applyNumberFormat="1" applyFont="1" applyFill="1" applyBorder="1" applyAlignment="1">
      <alignment wrapText="1"/>
    </xf>
    <xf numFmtId="3" fontId="18" fillId="34" borderId="37" xfId="0" applyNumberFormat="1" applyFont="1" applyFill="1" applyBorder="1" applyAlignment="1">
      <alignment wrapText="1"/>
    </xf>
    <xf numFmtId="169" fontId="18" fillId="34" borderId="36" xfId="0" applyNumberFormat="1" applyFont="1" applyFill="1" applyBorder="1" applyAlignment="1">
      <alignment wrapText="1"/>
    </xf>
    <xf numFmtId="169" fontId="18" fillId="34" borderId="37" xfId="0" applyNumberFormat="1" applyFont="1" applyFill="1" applyBorder="1" applyAlignment="1">
      <alignment wrapText="1"/>
    </xf>
    <xf numFmtId="164" fontId="17" fillId="34" borderId="36" xfId="52" applyNumberFormat="1" applyFont="1" applyFill="1" applyBorder="1" applyAlignment="1">
      <alignment wrapText="1"/>
      <protection/>
    </xf>
    <xf numFmtId="165" fontId="17" fillId="34" borderId="37" xfId="52" applyNumberFormat="1" applyFont="1" applyFill="1" applyBorder="1" applyAlignment="1">
      <alignment wrapText="1"/>
      <protection/>
    </xf>
    <xf numFmtId="164" fontId="18" fillId="34" borderId="36" xfId="52" applyNumberFormat="1" applyFont="1" applyFill="1" applyBorder="1" applyAlignment="1">
      <alignment wrapText="1"/>
      <protection/>
    </xf>
    <xf numFmtId="3" fontId="18" fillId="34" borderId="36" xfId="52" applyNumberFormat="1" applyFont="1" applyFill="1" applyBorder="1" applyAlignment="1">
      <alignment wrapText="1"/>
      <protection/>
    </xf>
    <xf numFmtId="3" fontId="17" fillId="34" borderId="36" xfId="52" applyNumberFormat="1" applyFont="1" applyFill="1" applyBorder="1" applyAlignment="1">
      <alignment wrapText="1"/>
      <protection/>
    </xf>
    <xf numFmtId="3" fontId="17" fillId="34" borderId="37" xfId="0" applyNumberFormat="1" applyFont="1" applyFill="1" applyBorder="1" applyAlignment="1">
      <alignment wrapText="1"/>
    </xf>
    <xf numFmtId="3" fontId="17" fillId="34" borderId="37" xfId="52" applyNumberFormat="1" applyFont="1" applyFill="1" applyBorder="1" applyAlignment="1">
      <alignment wrapText="1"/>
      <protection/>
    </xf>
    <xf numFmtId="0" fontId="20" fillId="34" borderId="20" xfId="52" applyFont="1" applyFill="1" applyBorder="1" applyAlignment="1">
      <alignment horizontal="center" vertical="center" wrapText="1"/>
      <protection/>
    </xf>
    <xf numFmtId="165" fontId="17" fillId="34" borderId="30" xfId="0" applyNumberFormat="1" applyFont="1" applyFill="1" applyBorder="1" applyAlignment="1">
      <alignment wrapText="1"/>
    </xf>
    <xf numFmtId="165" fontId="17" fillId="34" borderId="19" xfId="0" applyNumberFormat="1" applyFont="1" applyFill="1" applyBorder="1" applyAlignment="1">
      <alignment wrapText="1"/>
    </xf>
    <xf numFmtId="165" fontId="18" fillId="34" borderId="19" xfId="0" applyNumberFormat="1" applyFont="1" applyFill="1" applyBorder="1" applyAlignment="1">
      <alignment wrapText="1"/>
    </xf>
    <xf numFmtId="3" fontId="18" fillId="34" borderId="19" xfId="0" applyNumberFormat="1" applyFont="1" applyFill="1" applyBorder="1" applyAlignment="1">
      <alignment wrapText="1"/>
    </xf>
    <xf numFmtId="165" fontId="17" fillId="34" borderId="19" xfId="52" applyNumberFormat="1" applyFont="1" applyFill="1" applyBorder="1" applyAlignment="1">
      <alignment wrapText="1"/>
      <protection/>
    </xf>
    <xf numFmtId="3" fontId="17" fillId="34" borderId="19" xfId="0" applyNumberFormat="1" applyFont="1" applyFill="1" applyBorder="1" applyAlignment="1">
      <alignment wrapText="1"/>
    </xf>
    <xf numFmtId="3" fontId="17" fillId="34" borderId="19" xfId="52" applyNumberFormat="1" applyFont="1" applyFill="1" applyBorder="1" applyAlignment="1">
      <alignment wrapText="1"/>
      <protection/>
    </xf>
    <xf numFmtId="165" fontId="70" fillId="0" borderId="0" xfId="52" applyNumberFormat="1" applyFont="1" applyAlignment="1">
      <alignment wrapText="1"/>
      <protection/>
    </xf>
    <xf numFmtId="164" fontId="10" fillId="0" borderId="13" xfId="0" applyNumberFormat="1" applyFont="1" applyFill="1" applyBorder="1" applyAlignment="1">
      <alignment wrapText="1"/>
    </xf>
    <xf numFmtId="164" fontId="70" fillId="0" borderId="0" xfId="52" applyNumberFormat="1" applyFont="1" applyAlignment="1">
      <alignment vertical="center" wrapText="1"/>
      <protection/>
    </xf>
    <xf numFmtId="0" fontId="4" fillId="0" borderId="35" xfId="52" applyFont="1" applyBorder="1" applyAlignment="1">
      <alignment horizontal="center" wrapText="1"/>
      <protection/>
    </xf>
    <xf numFmtId="164" fontId="3" fillId="33" borderId="42" xfId="0" applyNumberFormat="1" applyFont="1" applyFill="1" applyBorder="1" applyAlignment="1">
      <alignment wrapText="1"/>
    </xf>
    <xf numFmtId="164" fontId="3" fillId="33" borderId="34" xfId="0" applyNumberFormat="1" applyFont="1" applyFill="1" applyBorder="1" applyAlignment="1">
      <alignment wrapText="1"/>
    </xf>
    <xf numFmtId="164" fontId="10" fillId="33" borderId="34" xfId="0" applyNumberFormat="1" applyFont="1" applyFill="1" applyBorder="1" applyAlignment="1">
      <alignment wrapText="1"/>
    </xf>
    <xf numFmtId="3" fontId="10" fillId="0" borderId="34" xfId="0" applyNumberFormat="1" applyFont="1" applyFill="1" applyBorder="1" applyAlignment="1">
      <alignment wrapText="1"/>
    </xf>
    <xf numFmtId="3" fontId="10" fillId="33" borderId="34" xfId="0" applyNumberFormat="1" applyFont="1" applyFill="1" applyBorder="1" applyAlignment="1">
      <alignment wrapText="1"/>
    </xf>
    <xf numFmtId="169" fontId="10" fillId="33" borderId="34" xfId="0" applyNumberFormat="1" applyFont="1" applyFill="1" applyBorder="1" applyAlignment="1">
      <alignment wrapText="1"/>
    </xf>
    <xf numFmtId="164" fontId="3" fillId="33" borderId="34" xfId="52" applyNumberFormat="1" applyFont="1" applyFill="1" applyBorder="1" applyAlignment="1">
      <alignment wrapText="1"/>
      <protection/>
    </xf>
    <xf numFmtId="164" fontId="10" fillId="33" borderId="34" xfId="52" applyNumberFormat="1" applyFont="1" applyFill="1" applyBorder="1" applyAlignment="1">
      <alignment wrapText="1"/>
      <protection/>
    </xf>
    <xf numFmtId="3" fontId="10" fillId="33" borderId="34" xfId="52" applyNumberFormat="1" applyFont="1" applyFill="1" applyBorder="1" applyAlignment="1">
      <alignment wrapText="1"/>
      <protection/>
    </xf>
    <xf numFmtId="3" fontId="3" fillId="33" borderId="34" xfId="52" applyNumberFormat="1" applyFont="1" applyFill="1" applyBorder="1" applyAlignment="1">
      <alignment wrapText="1"/>
      <protection/>
    </xf>
    <xf numFmtId="164" fontId="3" fillId="33" borderId="43" xfId="0" applyNumberFormat="1" applyFont="1" applyFill="1" applyBorder="1" applyAlignment="1">
      <alignment wrapText="1"/>
    </xf>
    <xf numFmtId="164" fontId="3" fillId="33" borderId="44" xfId="0" applyNumberFormat="1" applyFont="1" applyFill="1" applyBorder="1" applyAlignment="1">
      <alignment wrapText="1"/>
    </xf>
    <xf numFmtId="164" fontId="10" fillId="0" borderId="34" xfId="0" applyNumberFormat="1" applyFont="1" applyFill="1" applyBorder="1" applyAlignment="1">
      <alignment wrapText="1"/>
    </xf>
    <xf numFmtId="0" fontId="10" fillId="0" borderId="0" xfId="52" applyFont="1" applyAlignment="1">
      <alignment horizontal="left" wrapText="1"/>
      <protection/>
    </xf>
    <xf numFmtId="0" fontId="2" fillId="0" borderId="0" xfId="52" applyFont="1" applyAlignment="1">
      <alignment horizontal="left" wrapText="1"/>
      <protection/>
    </xf>
    <xf numFmtId="0" fontId="20" fillId="34" borderId="15" xfId="52" applyFont="1" applyFill="1" applyBorder="1" applyAlignment="1">
      <alignment horizontal="center" vertical="center" wrapText="1"/>
      <protection/>
    </xf>
    <xf numFmtId="164" fontId="17" fillId="34" borderId="33" xfId="0" applyNumberFormat="1" applyFont="1" applyFill="1" applyBorder="1" applyAlignment="1">
      <alignment wrapText="1"/>
    </xf>
    <xf numFmtId="164" fontId="17" fillId="34" borderId="13" xfId="0" applyNumberFormat="1" applyFont="1" applyFill="1" applyBorder="1" applyAlignment="1">
      <alignment wrapText="1"/>
    </xf>
    <xf numFmtId="164" fontId="18" fillId="34" borderId="13" xfId="0" applyNumberFormat="1" applyFont="1" applyFill="1" applyBorder="1" applyAlignment="1">
      <alignment wrapText="1"/>
    </xf>
    <xf numFmtId="3" fontId="18" fillId="34" borderId="13" xfId="0" applyNumberFormat="1" applyFont="1" applyFill="1" applyBorder="1" applyAlignment="1">
      <alignment wrapText="1"/>
    </xf>
    <xf numFmtId="164" fontId="17" fillId="34" borderId="13" xfId="52" applyNumberFormat="1" applyFont="1" applyFill="1" applyBorder="1" applyAlignment="1">
      <alignment wrapText="1"/>
      <protection/>
    </xf>
    <xf numFmtId="164" fontId="18" fillId="34" borderId="13" xfId="52" applyNumberFormat="1" applyFont="1" applyFill="1" applyBorder="1" applyAlignment="1">
      <alignment wrapText="1"/>
      <protection/>
    </xf>
    <xf numFmtId="3" fontId="18" fillId="34" borderId="13" xfId="52" applyNumberFormat="1" applyFont="1" applyFill="1" applyBorder="1" applyAlignment="1">
      <alignment wrapText="1"/>
      <protection/>
    </xf>
    <xf numFmtId="3" fontId="17" fillId="34" borderId="13" xfId="52" applyNumberFormat="1" applyFont="1" applyFill="1" applyBorder="1" applyAlignment="1">
      <alignment wrapText="1"/>
      <protection/>
    </xf>
    <xf numFmtId="165" fontId="18" fillId="34" borderId="36" xfId="52" applyNumberFormat="1" applyFont="1" applyFill="1" applyBorder="1" applyAlignment="1">
      <alignment wrapText="1"/>
      <protection/>
    </xf>
    <xf numFmtId="165" fontId="18" fillId="34" borderId="13" xfId="52" applyNumberFormat="1" applyFont="1" applyFill="1" applyBorder="1" applyAlignment="1">
      <alignment wrapText="1"/>
      <protection/>
    </xf>
    <xf numFmtId="165" fontId="10" fillId="33" borderId="13" xfId="52" applyNumberFormat="1" applyFont="1" applyFill="1" applyBorder="1" applyAlignment="1">
      <alignment wrapText="1"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164" fontId="3" fillId="0" borderId="18" xfId="52" applyNumberFormat="1" applyFont="1" applyBorder="1" applyAlignment="1">
      <alignment horizontal="center" wrapText="1"/>
      <protection/>
    </xf>
    <xf numFmtId="164" fontId="3" fillId="0" borderId="20" xfId="52" applyNumberFormat="1" applyFont="1" applyBorder="1" applyAlignment="1">
      <alignment horizontal="center" wrapText="1"/>
      <protection/>
    </xf>
    <xf numFmtId="0" fontId="3" fillId="0" borderId="45" xfId="52" applyFont="1" applyBorder="1" applyAlignment="1">
      <alignment horizontal="center" vertical="center" wrapText="1"/>
      <protection/>
    </xf>
    <xf numFmtId="0" fontId="3" fillId="0" borderId="46" xfId="52" applyFont="1" applyBorder="1" applyAlignment="1">
      <alignment horizontal="center" vertical="center" wrapText="1"/>
      <protection/>
    </xf>
    <xf numFmtId="0" fontId="3" fillId="0" borderId="47" xfId="52" applyFont="1" applyBorder="1" applyAlignment="1">
      <alignment horizontal="center" vertical="center" wrapText="1"/>
      <protection/>
    </xf>
    <xf numFmtId="0" fontId="3" fillId="0" borderId="48" xfId="52" applyFont="1" applyBorder="1" applyAlignment="1">
      <alignment horizontal="center" vertical="center" wrapText="1"/>
      <protection/>
    </xf>
    <xf numFmtId="0" fontId="3" fillId="0" borderId="49" xfId="52" applyFont="1" applyBorder="1" applyAlignment="1">
      <alignment horizontal="center" vertical="center" wrapText="1"/>
      <protection/>
    </xf>
    <xf numFmtId="4" fontId="3" fillId="0" borderId="0" xfId="52" applyNumberFormat="1" applyFont="1" applyBorder="1" applyAlignment="1">
      <alignment horizontal="left" wrapText="1"/>
      <protection/>
    </xf>
    <xf numFmtId="0" fontId="3" fillId="0" borderId="0" xfId="52" applyFont="1" applyAlignment="1">
      <alignment horizontal="left" wrapText="1"/>
      <protection/>
    </xf>
    <xf numFmtId="164" fontId="17" fillId="34" borderId="36" xfId="52" applyNumberFormat="1" applyFont="1" applyFill="1" applyBorder="1" applyAlignment="1">
      <alignment horizontal="center" wrapText="1"/>
      <protection/>
    </xf>
    <xf numFmtId="164" fontId="17" fillId="34" borderId="37" xfId="52" applyNumberFormat="1" applyFont="1" applyFill="1" applyBorder="1" applyAlignment="1">
      <alignment horizontal="center" wrapText="1"/>
      <protection/>
    </xf>
    <xf numFmtId="164" fontId="3" fillId="33" borderId="13" xfId="52" applyNumberFormat="1" applyFont="1" applyFill="1" applyBorder="1" applyAlignment="1">
      <alignment horizontal="center" wrapText="1"/>
      <protection/>
    </xf>
    <xf numFmtId="164" fontId="3" fillId="33" borderId="14" xfId="52" applyNumberFormat="1" applyFont="1" applyFill="1" applyBorder="1" applyAlignment="1">
      <alignment horizontal="center" wrapText="1"/>
      <protection/>
    </xf>
    <xf numFmtId="164" fontId="3" fillId="33" borderId="50" xfId="52" applyNumberFormat="1" applyFont="1" applyFill="1" applyBorder="1" applyAlignment="1">
      <alignment horizontal="center" wrapText="1"/>
      <protection/>
    </xf>
    <xf numFmtId="164" fontId="3" fillId="33" borderId="51" xfId="52" applyNumberFormat="1" applyFont="1" applyFill="1" applyBorder="1" applyAlignment="1">
      <alignment horizontal="center" wrapText="1"/>
      <protection/>
    </xf>
    <xf numFmtId="4" fontId="74" fillId="0" borderId="51" xfId="52" applyNumberFormat="1" applyFont="1" applyFill="1" applyBorder="1" applyAlignment="1">
      <alignment horizontal="center" wrapText="1"/>
      <protection/>
    </xf>
    <xf numFmtId="4" fontId="74" fillId="0" borderId="48" xfId="52" applyNumberFormat="1" applyFont="1" applyFill="1" applyBorder="1" applyAlignment="1">
      <alignment horizontal="center" wrapText="1"/>
      <protection/>
    </xf>
    <xf numFmtId="164" fontId="3" fillId="33" borderId="35" xfId="52" applyNumberFormat="1" applyFont="1" applyFill="1" applyBorder="1" applyAlignment="1">
      <alignment horizontal="center" wrapText="1"/>
      <protection/>
    </xf>
    <xf numFmtId="164" fontId="3" fillId="33" borderId="16" xfId="52" applyNumberFormat="1" applyFont="1" applyFill="1" applyBorder="1" applyAlignment="1">
      <alignment horizontal="center" wrapText="1"/>
      <protection/>
    </xf>
    <xf numFmtId="0" fontId="8" fillId="0" borderId="0" xfId="52" applyFont="1" applyBorder="1" applyAlignment="1">
      <alignment horizont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51" xfId="52" applyFont="1" applyFill="1" applyBorder="1" applyAlignment="1">
      <alignment horizontal="center" vertical="center" wrapText="1"/>
      <protection/>
    </xf>
    <xf numFmtId="0" fontId="3" fillId="0" borderId="48" xfId="52" applyFont="1" applyFill="1" applyBorder="1" applyAlignment="1">
      <alignment horizontal="center" vertical="center" wrapText="1"/>
      <protection/>
    </xf>
    <xf numFmtId="0" fontId="17" fillId="34" borderId="52" xfId="52" applyFont="1" applyFill="1" applyBorder="1" applyAlignment="1">
      <alignment horizontal="center" wrapText="1"/>
      <protection/>
    </xf>
    <xf numFmtId="0" fontId="17" fillId="34" borderId="53" xfId="52" applyFont="1" applyFill="1" applyBorder="1" applyAlignment="1">
      <alignment horizontal="center" wrapText="1"/>
      <protection/>
    </xf>
    <xf numFmtId="0" fontId="17" fillId="34" borderId="54" xfId="52" applyFont="1" applyFill="1" applyBorder="1" applyAlignment="1">
      <alignment horizontal="center" wrapText="1"/>
      <protection/>
    </xf>
    <xf numFmtId="0" fontId="17" fillId="34" borderId="55" xfId="52" applyFont="1" applyFill="1" applyBorder="1" applyAlignment="1">
      <alignment horizontal="center" wrapText="1"/>
      <protection/>
    </xf>
    <xf numFmtId="164" fontId="3" fillId="0" borderId="17" xfId="52" applyNumberFormat="1" applyFont="1" applyBorder="1" applyAlignment="1">
      <alignment horizontal="center" wrapText="1"/>
      <protection/>
    </xf>
    <xf numFmtId="164" fontId="0" fillId="0" borderId="19" xfId="0" applyNumberFormat="1" applyBorder="1" applyAlignment="1">
      <alignment horizontal="center"/>
    </xf>
    <xf numFmtId="4" fontId="74" fillId="0" borderId="17" xfId="52" applyNumberFormat="1" applyFont="1" applyFill="1" applyBorder="1" applyAlignment="1">
      <alignment horizontal="center" wrapText="1"/>
      <protection/>
    </xf>
    <xf numFmtId="4" fontId="74" fillId="0" borderId="19" xfId="52" applyNumberFormat="1" applyFont="1" applyFill="1" applyBorder="1" applyAlignment="1">
      <alignment horizontal="center" wrapText="1"/>
      <protection/>
    </xf>
    <xf numFmtId="0" fontId="21" fillId="0" borderId="0" xfId="55" applyFont="1" applyFill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3" fillId="0" borderId="56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57" xfId="52" applyFont="1" applyBorder="1" applyAlignment="1">
      <alignment horizontal="center" vertical="center" wrapText="1"/>
      <protection/>
    </xf>
    <xf numFmtId="0" fontId="3" fillId="0" borderId="23" xfId="52" applyFont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wrapText="1"/>
      <protection/>
    </xf>
    <xf numFmtId="4" fontId="17" fillId="34" borderId="38" xfId="52" applyNumberFormat="1" applyFont="1" applyFill="1" applyBorder="1" applyAlignment="1">
      <alignment horizontal="center" wrapText="1"/>
      <protection/>
    </xf>
    <xf numFmtId="4" fontId="17" fillId="34" borderId="39" xfId="52" applyNumberFormat="1" applyFont="1" applyFill="1" applyBorder="1" applyAlignment="1">
      <alignment horizontal="center" wrapText="1"/>
      <protection/>
    </xf>
    <xf numFmtId="164" fontId="3" fillId="33" borderId="15" xfId="52" applyNumberFormat="1" applyFont="1" applyFill="1" applyBorder="1" applyAlignment="1">
      <alignment horizontal="center" wrapText="1"/>
      <protection/>
    </xf>
    <xf numFmtId="4" fontId="17" fillId="34" borderId="36" xfId="52" applyNumberFormat="1" applyFont="1" applyFill="1" applyBorder="1" applyAlignment="1">
      <alignment horizontal="center" wrapText="1"/>
      <protection/>
    </xf>
    <xf numFmtId="4" fontId="17" fillId="34" borderId="37" xfId="52" applyNumberFormat="1" applyFont="1" applyFill="1" applyBorder="1" applyAlignment="1">
      <alignment horizontal="center" wrapText="1"/>
      <protection/>
    </xf>
    <xf numFmtId="4" fontId="74" fillId="0" borderId="13" xfId="52" applyNumberFormat="1" applyFont="1" applyFill="1" applyBorder="1" applyAlignment="1">
      <alignment horizontal="center" wrapText="1"/>
      <protection/>
    </xf>
    <xf numFmtId="4" fontId="74" fillId="0" borderId="14" xfId="52" applyNumberFormat="1" applyFont="1" applyFill="1" applyBorder="1" applyAlignment="1">
      <alignment horizontal="center" wrapText="1"/>
      <protection/>
    </xf>
    <xf numFmtId="4" fontId="74" fillId="33" borderId="48" xfId="52" applyNumberFormat="1" applyFont="1" applyFill="1" applyBorder="1" applyAlignment="1">
      <alignment horizontal="center" vertical="center" wrapText="1"/>
      <protection/>
    </xf>
    <xf numFmtId="4" fontId="74" fillId="33" borderId="49" xfId="52" applyNumberFormat="1" applyFont="1" applyFill="1" applyBorder="1" applyAlignment="1">
      <alignment horizontal="center" vertical="center" wrapText="1"/>
      <protection/>
    </xf>
    <xf numFmtId="164" fontId="3" fillId="0" borderId="21" xfId="52" applyNumberFormat="1" applyFont="1" applyBorder="1" applyAlignment="1">
      <alignment horizontal="center" wrapText="1"/>
      <protection/>
    </xf>
    <xf numFmtId="164" fontId="3" fillId="0" borderId="58" xfId="52" applyNumberFormat="1" applyFont="1" applyBorder="1" applyAlignment="1">
      <alignment horizontal="center" wrapText="1"/>
      <protection/>
    </xf>
    <xf numFmtId="0" fontId="17" fillId="34" borderId="52" xfId="52" applyFont="1" applyFill="1" applyBorder="1" applyAlignment="1">
      <alignment horizontal="center" vertical="center" wrapText="1"/>
      <protection/>
    </xf>
    <xf numFmtId="0" fontId="17" fillId="34" borderId="53" xfId="52" applyFont="1" applyFill="1" applyBorder="1" applyAlignment="1">
      <alignment horizontal="center" vertical="center" wrapText="1"/>
      <protection/>
    </xf>
    <xf numFmtId="0" fontId="17" fillId="34" borderId="54" xfId="52" applyFont="1" applyFill="1" applyBorder="1" applyAlignment="1">
      <alignment horizontal="center" vertical="center" wrapText="1"/>
      <protection/>
    </xf>
    <xf numFmtId="0" fontId="17" fillId="34" borderId="55" xfId="52" applyFont="1" applyFill="1" applyBorder="1" applyAlignment="1">
      <alignment horizontal="center" vertical="center" wrapText="1"/>
      <protection/>
    </xf>
    <xf numFmtId="0" fontId="3" fillId="0" borderId="59" xfId="52" applyFont="1" applyBorder="1" applyAlignment="1">
      <alignment horizontal="center" vertical="center" wrapText="1"/>
      <protection/>
    </xf>
    <xf numFmtId="0" fontId="3" fillId="0" borderId="60" xfId="52" applyFont="1" applyBorder="1" applyAlignment="1">
      <alignment horizontal="center" vertical="center" wrapText="1"/>
      <protection/>
    </xf>
    <xf numFmtId="164" fontId="17" fillId="34" borderId="61" xfId="52" applyNumberFormat="1" applyFont="1" applyFill="1" applyBorder="1" applyAlignment="1">
      <alignment horizontal="center" vertical="center" wrapText="1"/>
      <protection/>
    </xf>
    <xf numFmtId="164" fontId="17" fillId="34" borderId="62" xfId="52" applyNumberFormat="1" applyFont="1" applyFill="1" applyBorder="1" applyAlignment="1">
      <alignment horizontal="center" vertical="center" wrapText="1"/>
      <protection/>
    </xf>
    <xf numFmtId="4" fontId="17" fillId="34" borderId="61" xfId="52" applyNumberFormat="1" applyFont="1" applyFill="1" applyBorder="1" applyAlignment="1">
      <alignment horizontal="center" vertical="center" wrapText="1"/>
      <protection/>
    </xf>
    <xf numFmtId="4" fontId="17" fillId="34" borderId="62" xfId="52" applyNumberFormat="1" applyFont="1" applyFill="1" applyBorder="1" applyAlignment="1">
      <alignment horizontal="center" vertical="center" wrapText="1"/>
      <protection/>
    </xf>
    <xf numFmtId="4" fontId="17" fillId="34" borderId="63" xfId="52" applyNumberFormat="1" applyFont="1" applyFill="1" applyBorder="1" applyAlignment="1">
      <alignment horizontal="center" wrapText="1"/>
      <protection/>
    </xf>
    <xf numFmtId="4" fontId="17" fillId="34" borderId="58" xfId="52" applyNumberFormat="1" applyFont="1" applyFill="1" applyBorder="1" applyAlignment="1">
      <alignment horizontal="center" wrapText="1"/>
      <protection/>
    </xf>
    <xf numFmtId="164" fontId="3" fillId="33" borderId="10" xfId="52" applyNumberFormat="1" applyFont="1" applyFill="1" applyBorder="1" applyAlignment="1">
      <alignment horizontal="center" vertical="center" wrapText="1"/>
      <protection/>
    </xf>
    <xf numFmtId="164" fontId="3" fillId="33" borderId="48" xfId="52" applyNumberFormat="1" applyFont="1" applyFill="1" applyBorder="1" applyAlignment="1">
      <alignment horizontal="center" vertical="center" wrapText="1"/>
      <protection/>
    </xf>
    <xf numFmtId="164" fontId="3" fillId="33" borderId="50" xfId="52" applyNumberFormat="1" applyFont="1" applyFill="1" applyBorder="1" applyAlignment="1">
      <alignment horizontal="center" vertical="center" wrapText="1"/>
      <protection/>
    </xf>
    <xf numFmtId="164" fontId="3" fillId="33" borderId="51" xfId="52" applyNumberFormat="1" applyFont="1" applyFill="1" applyBorder="1" applyAlignment="1">
      <alignment horizontal="center" vertical="center" wrapText="1"/>
      <protection/>
    </xf>
    <xf numFmtId="164" fontId="3" fillId="0" borderId="23" xfId="52" applyNumberFormat="1" applyFont="1" applyBorder="1" applyAlignment="1">
      <alignment horizontal="center" vertical="center" wrapText="1"/>
      <protection/>
    </xf>
    <xf numFmtId="0" fontId="0" fillId="0" borderId="62" xfId="0" applyBorder="1" applyAlignment="1">
      <alignment/>
    </xf>
    <xf numFmtId="4" fontId="74" fillId="33" borderId="10" xfId="52" applyNumberFormat="1" applyFont="1" applyFill="1" applyBorder="1" applyAlignment="1">
      <alignment horizontal="center" vertical="center" wrapText="1"/>
      <protection/>
    </xf>
    <xf numFmtId="4" fontId="74" fillId="33" borderId="51" xfId="52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0;&#1071;\2020%20&#1075;&#1086;&#1076;\&#1047;&#1072;&#1090;&#1088;&#1072;&#1090;&#1099;%20&#1062;&#1042;%202020\&#1056;&#1040;&#1057;&#1064;&#1048;&#1060;&#1056;&#1054;&#1042;&#1050;&#1040;%20%202020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 "/>
      <sheetName val="2 мес. "/>
      <sheetName val="Март "/>
      <sheetName val="3 мес. "/>
      <sheetName val="Апрель "/>
      <sheetName val="4 мес. "/>
      <sheetName val="Май "/>
      <sheetName val="5 мес. "/>
      <sheetName val="Июнь "/>
      <sheetName val="6 мес. "/>
      <sheetName val="Июль "/>
      <sheetName val="7 мес. "/>
      <sheetName val="7 мес. (еслиVфакт.равен плану)"/>
      <sheetName val="Август "/>
      <sheetName val="8 мес. "/>
      <sheetName val="Сентябрь "/>
      <sheetName val="9 мес. "/>
      <sheetName val="Октябрь "/>
      <sheetName val="10 мес. "/>
      <sheetName val="Ноябрь "/>
      <sheetName val="11 мес. "/>
      <sheetName val="Декабрь "/>
      <sheetName val="12 мес. "/>
      <sheetName val="12 мес.  (2)"/>
    </sheetNames>
    <sheetDataSet>
      <sheetData sheetId="23">
        <row r="9">
          <cell r="C9">
            <v>38600.66700000001</v>
          </cell>
          <cell r="E9">
            <v>40625.335999999996</v>
          </cell>
          <cell r="H9">
            <v>2481.2839999999997</v>
          </cell>
          <cell r="J9">
            <v>2552.3070000000002</v>
          </cell>
        </row>
        <row r="10">
          <cell r="H10">
            <v>394.89800000000014</v>
          </cell>
          <cell r="J10">
            <v>270.90000000000003</v>
          </cell>
        </row>
        <row r="11">
          <cell r="C11">
            <v>243.54999999999998</v>
          </cell>
          <cell r="E11">
            <v>432.634</v>
          </cell>
          <cell r="H11">
            <v>178.03199999999998</v>
          </cell>
          <cell r="J11">
            <v>377.4240000000001</v>
          </cell>
        </row>
        <row r="17">
          <cell r="C17">
            <v>10258.34</v>
          </cell>
          <cell r="E17">
            <v>11639.632000000001</v>
          </cell>
          <cell r="H17">
            <v>8646.519999999999</v>
          </cell>
          <cell r="J17">
            <v>10645.605</v>
          </cell>
        </row>
        <row r="18">
          <cell r="C18">
            <v>0</v>
          </cell>
          <cell r="E18">
            <v>772.52</v>
          </cell>
          <cell r="J18">
            <v>750.731</v>
          </cell>
        </row>
        <row r="20">
          <cell r="C20">
            <v>2256.834999999999</v>
          </cell>
          <cell r="E20">
            <v>2461.532</v>
          </cell>
          <cell r="H20">
            <v>1902.234</v>
          </cell>
          <cell r="J20">
            <v>2331.1540000000005</v>
          </cell>
        </row>
        <row r="21">
          <cell r="C21">
            <v>0</v>
          </cell>
          <cell r="E21">
            <v>177.90500000000003</v>
          </cell>
          <cell r="H21">
            <v>0</v>
          </cell>
          <cell r="J21">
            <v>180.16599999999997</v>
          </cell>
        </row>
        <row r="22">
          <cell r="C22">
            <v>1989.818</v>
          </cell>
          <cell r="E22">
            <v>2765.1009999999997</v>
          </cell>
          <cell r="H22">
            <v>958.95</v>
          </cell>
          <cell r="J22">
            <v>1197.0059999999999</v>
          </cell>
        </row>
        <row r="23">
          <cell r="C23">
            <v>32.97500000000001</v>
          </cell>
          <cell r="E23">
            <v>3.2150000000000003</v>
          </cell>
          <cell r="H23">
            <v>2.3549999999999995</v>
          </cell>
          <cell r="J23">
            <v>1.577</v>
          </cell>
        </row>
        <row r="28">
          <cell r="C28">
            <v>6103.468999999999</v>
          </cell>
          <cell r="E28">
            <v>5698.871999999999</v>
          </cell>
          <cell r="H28">
            <v>1665.2110000000002</v>
          </cell>
          <cell r="J28">
            <v>1514.89</v>
          </cell>
        </row>
        <row r="29">
          <cell r="C29">
            <v>0</v>
          </cell>
          <cell r="E29">
            <v>455.47100000000006</v>
          </cell>
          <cell r="H29">
            <v>0</v>
          </cell>
          <cell r="J29">
            <v>118.704</v>
          </cell>
        </row>
        <row r="30">
          <cell r="C30">
            <v>1342.7630000000001</v>
          </cell>
          <cell r="E30">
            <v>1236.61</v>
          </cell>
          <cell r="H30">
            <v>366.346</v>
          </cell>
          <cell r="J30">
            <v>328.71899999999994</v>
          </cell>
        </row>
        <row r="31">
          <cell r="C31">
            <v>0</v>
          </cell>
          <cell r="E31">
            <v>110.14699999999999</v>
          </cell>
          <cell r="H31">
            <v>0</v>
          </cell>
          <cell r="J31">
            <v>28.627</v>
          </cell>
        </row>
        <row r="32">
          <cell r="C32">
            <v>435.7819999999999</v>
          </cell>
          <cell r="E32">
            <v>1661.1799999999998</v>
          </cell>
          <cell r="H32">
            <v>121.28299999999999</v>
          </cell>
          <cell r="J32">
            <v>372.77700000000004</v>
          </cell>
        </row>
        <row r="33">
          <cell r="C33">
            <v>8029.982</v>
          </cell>
          <cell r="E33">
            <v>12204.533999999996</v>
          </cell>
          <cell r="H33">
            <v>873.7006195591712</v>
          </cell>
          <cell r="J33">
            <v>1145.2610000000002</v>
          </cell>
        </row>
        <row r="45">
          <cell r="C45">
            <v>5725.159</v>
          </cell>
          <cell r="E45">
            <v>9743.806999999997</v>
          </cell>
          <cell r="H45">
            <v>245.90061955917128</v>
          </cell>
          <cell r="J45">
            <v>557.921</v>
          </cell>
        </row>
        <row r="71">
          <cell r="C71">
            <v>1591.4650000000006</v>
          </cell>
          <cell r="E71">
            <v>2446.5429999999997</v>
          </cell>
          <cell r="H71">
            <v>404.0050000000001</v>
          </cell>
          <cell r="J71">
            <v>611.636</v>
          </cell>
        </row>
        <row r="72">
          <cell r="C72">
            <v>0</v>
          </cell>
          <cell r="E72">
            <v>165.599</v>
          </cell>
          <cell r="H72">
            <v>0</v>
          </cell>
          <cell r="J72">
            <v>41.528000000000006</v>
          </cell>
        </row>
        <row r="73">
          <cell r="C73">
            <v>350.122</v>
          </cell>
          <cell r="E73">
            <v>538.538</v>
          </cell>
          <cell r="H73">
            <v>88.88099999999997</v>
          </cell>
          <cell r="J73">
            <v>134.63400000000001</v>
          </cell>
        </row>
        <row r="74">
          <cell r="C74">
            <v>0</v>
          </cell>
          <cell r="E74">
            <v>39.223000000000006</v>
          </cell>
          <cell r="H74">
            <v>0</v>
          </cell>
          <cell r="J74">
            <v>9.842</v>
          </cell>
        </row>
        <row r="75">
          <cell r="C75">
            <v>9.964</v>
          </cell>
          <cell r="E75">
            <v>8.047000000000002</v>
          </cell>
          <cell r="H75">
            <v>2.5820000000000003</v>
          </cell>
          <cell r="J75">
            <v>2.0119999999999996</v>
          </cell>
        </row>
        <row r="76">
          <cell r="C76">
            <v>314.1</v>
          </cell>
          <cell r="E76">
            <v>368.42699999999996</v>
          </cell>
          <cell r="H76">
            <v>78.92642776076251</v>
          </cell>
          <cell r="J76">
            <v>91.11500000000001</v>
          </cell>
        </row>
        <row r="102">
          <cell r="C102">
            <v>1303.035</v>
          </cell>
          <cell r="E102">
            <v>1634.8629999999998</v>
          </cell>
          <cell r="H102">
            <v>330.78470000000004</v>
          </cell>
          <cell r="J102">
            <v>408.71599999999995</v>
          </cell>
        </row>
        <row r="103">
          <cell r="C103">
            <v>0</v>
          </cell>
          <cell r="E103">
            <v>190.341</v>
          </cell>
          <cell r="H103">
            <v>0</v>
          </cell>
          <cell r="J103">
            <v>49.239</v>
          </cell>
        </row>
        <row r="104">
          <cell r="C104">
            <v>286.66800000000006</v>
          </cell>
          <cell r="E104">
            <v>349.115</v>
          </cell>
          <cell r="H104">
            <v>72.7728</v>
          </cell>
          <cell r="J104">
            <v>87.279</v>
          </cell>
        </row>
        <row r="105">
          <cell r="C105">
            <v>0</v>
          </cell>
          <cell r="E105">
            <v>48.051</v>
          </cell>
          <cell r="H105">
            <v>0</v>
          </cell>
          <cell r="J105">
            <v>11.033</v>
          </cell>
        </row>
        <row r="106">
          <cell r="C106">
            <v>22.232</v>
          </cell>
          <cell r="E106">
            <v>5.687000000000001</v>
          </cell>
          <cell r="H106">
            <v>5.760000000000002</v>
          </cell>
          <cell r="J106">
            <v>1.4219999999999997</v>
          </cell>
        </row>
        <row r="107">
          <cell r="C107">
            <v>66.036</v>
          </cell>
          <cell r="E107">
            <v>204.68699999999998</v>
          </cell>
          <cell r="H107">
            <v>55.61</v>
          </cell>
          <cell r="J107">
            <v>116.201</v>
          </cell>
        </row>
        <row r="131">
          <cell r="C131">
            <v>4879.210000000001</v>
          </cell>
          <cell r="D131">
            <v>3314.112</v>
          </cell>
          <cell r="H131">
            <v>3070.74</v>
          </cell>
          <cell r="J131">
            <v>1718.6050000000002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2:P61"/>
  <sheetViews>
    <sheetView view="pageBreakPreview" zoomScale="61" zoomScaleSheetLayoutView="61" workbookViewId="0" topLeftCell="A1">
      <selection activeCell="E30" sqref="E30"/>
    </sheetView>
  </sheetViews>
  <sheetFormatPr defaultColWidth="9.140625" defaultRowHeight="15"/>
  <cols>
    <col min="1" max="1" width="10.7109375" style="5" customWidth="1"/>
    <col min="2" max="2" width="85.28125" style="5" customWidth="1"/>
    <col min="3" max="3" width="19.421875" style="33" customWidth="1"/>
    <col min="4" max="4" width="14.57421875" style="33" customWidth="1"/>
    <col min="5" max="5" width="19.00390625" style="28" customWidth="1" collapsed="1"/>
    <col min="6" max="6" width="15.57421875" style="28" customWidth="1"/>
    <col min="7" max="7" width="19.7109375" style="28" customWidth="1"/>
    <col min="8" max="8" width="13.8515625" style="28" customWidth="1"/>
    <col min="9" max="9" width="19.00390625" style="28" customWidth="1"/>
    <col min="10" max="10" width="14.00390625" style="28" customWidth="1"/>
    <col min="11" max="11" width="22.28125" style="108" customWidth="1"/>
    <col min="12" max="12" width="10.7109375" style="5" customWidth="1"/>
    <col min="13" max="16384" width="9.140625" style="5" customWidth="1"/>
  </cols>
  <sheetData>
    <row r="1" ht="10.5" customHeight="1"/>
    <row r="2" spans="1:11" s="6" customFormat="1" ht="29.25" customHeight="1">
      <c r="A2" s="202" t="s">
        <v>89</v>
      </c>
      <c r="B2" s="202"/>
      <c r="C2" s="202"/>
      <c r="D2" s="202"/>
      <c r="E2" s="202"/>
      <c r="F2" s="202"/>
      <c r="G2" s="202"/>
      <c r="H2" s="202"/>
      <c r="I2" s="202"/>
      <c r="J2" s="202"/>
      <c r="K2" s="109"/>
    </row>
    <row r="3" spans="1:11" s="7" customFormat="1" ht="33.75" customHeight="1">
      <c r="A3" s="217" t="s">
        <v>75</v>
      </c>
      <c r="B3" s="217"/>
      <c r="C3" s="217"/>
      <c r="D3" s="217"/>
      <c r="E3" s="217"/>
      <c r="F3" s="217"/>
      <c r="G3" s="217"/>
      <c r="H3" s="217"/>
      <c r="I3" s="217"/>
      <c r="J3" s="217"/>
      <c r="K3" s="110"/>
    </row>
    <row r="4" spans="1:12" s="27" customFormat="1" ht="33" customHeight="1">
      <c r="A4" s="215" t="s">
        <v>90</v>
      </c>
      <c r="B4" s="215"/>
      <c r="C4" s="215"/>
      <c r="D4" s="215"/>
      <c r="E4" s="215"/>
      <c r="F4" s="215"/>
      <c r="G4" s="215"/>
      <c r="H4" s="215"/>
      <c r="I4" s="215"/>
      <c r="J4" s="215"/>
      <c r="K4" s="111"/>
      <c r="L4" s="21"/>
    </row>
    <row r="5" spans="1:13" s="8" customFormat="1" ht="23.25" customHeight="1">
      <c r="A5" s="216" t="s">
        <v>88</v>
      </c>
      <c r="B5" s="216"/>
      <c r="C5" s="216"/>
      <c r="D5" s="216"/>
      <c r="E5" s="216"/>
      <c r="F5" s="216"/>
      <c r="G5" s="216"/>
      <c r="H5" s="216"/>
      <c r="I5" s="216"/>
      <c r="J5" s="216"/>
      <c r="K5" s="112"/>
      <c r="L5" s="21"/>
      <c r="M5" s="21"/>
    </row>
    <row r="6" spans="1:13" s="8" customFormat="1" ht="33.75" customHeight="1">
      <c r="A6" s="216" t="s">
        <v>97</v>
      </c>
      <c r="B6" s="216"/>
      <c r="C6" s="216"/>
      <c r="D6" s="216"/>
      <c r="E6" s="216"/>
      <c r="F6" s="216"/>
      <c r="G6" s="216"/>
      <c r="H6" s="216"/>
      <c r="I6" s="216"/>
      <c r="J6" s="216"/>
      <c r="K6" s="112"/>
      <c r="L6" s="21"/>
      <c r="M6" s="21"/>
    </row>
    <row r="7" spans="1:12" s="6" customFormat="1" ht="23.25" customHeight="1" thickBot="1">
      <c r="A7" s="1"/>
      <c r="B7" s="1"/>
      <c r="C7" s="34"/>
      <c r="D7" s="34"/>
      <c r="E7" s="29"/>
      <c r="F7" s="29"/>
      <c r="G7" s="29"/>
      <c r="H7" s="29"/>
      <c r="I7" s="29"/>
      <c r="J7" s="30" t="s">
        <v>86</v>
      </c>
      <c r="K7" s="109"/>
      <c r="L7" s="21"/>
    </row>
    <row r="8" spans="1:11" s="9" customFormat="1" ht="26.25" customHeight="1">
      <c r="A8" s="218" t="s">
        <v>0</v>
      </c>
      <c r="B8" s="220" t="s">
        <v>1</v>
      </c>
      <c r="C8" s="207" t="s">
        <v>85</v>
      </c>
      <c r="D8" s="208"/>
      <c r="E8" s="185" t="s">
        <v>98</v>
      </c>
      <c r="F8" s="186"/>
      <c r="G8" s="186"/>
      <c r="H8" s="186"/>
      <c r="I8" s="186"/>
      <c r="J8" s="187"/>
      <c r="K8" s="113"/>
    </row>
    <row r="9" spans="1:11" s="9" customFormat="1" ht="39" customHeight="1">
      <c r="A9" s="219"/>
      <c r="B9" s="221"/>
      <c r="C9" s="209"/>
      <c r="D9" s="210"/>
      <c r="E9" s="203" t="s">
        <v>93</v>
      </c>
      <c r="F9" s="204"/>
      <c r="G9" s="205" t="s">
        <v>78</v>
      </c>
      <c r="H9" s="206"/>
      <c r="I9" s="188" t="s">
        <v>80</v>
      </c>
      <c r="J9" s="189"/>
      <c r="K9" s="113"/>
    </row>
    <row r="10" spans="1:11" s="9" customFormat="1" ht="24" customHeight="1">
      <c r="A10" s="219"/>
      <c r="B10" s="221"/>
      <c r="C10" s="122" t="s">
        <v>76</v>
      </c>
      <c r="D10" s="123" t="s">
        <v>92</v>
      </c>
      <c r="E10" s="36" t="s">
        <v>77</v>
      </c>
      <c r="F10" s="37" t="s">
        <v>65</v>
      </c>
      <c r="G10" s="120" t="s">
        <v>79</v>
      </c>
      <c r="H10" s="37" t="s">
        <v>65</v>
      </c>
      <c r="I10" s="40" t="s">
        <v>79</v>
      </c>
      <c r="J10" s="42" t="s">
        <v>65</v>
      </c>
      <c r="K10" s="113"/>
    </row>
    <row r="11" spans="1:11" s="10" customFormat="1" ht="20.25" customHeight="1" thickBot="1">
      <c r="A11" s="26">
        <v>1</v>
      </c>
      <c r="B11" s="44">
        <v>2</v>
      </c>
      <c r="C11" s="124">
        <v>3</v>
      </c>
      <c r="D11" s="125">
        <v>4</v>
      </c>
      <c r="E11" s="38">
        <v>5</v>
      </c>
      <c r="F11" s="39">
        <v>6</v>
      </c>
      <c r="G11" s="154">
        <v>7</v>
      </c>
      <c r="H11" s="39">
        <v>8</v>
      </c>
      <c r="I11" s="41">
        <v>9</v>
      </c>
      <c r="J11" s="43">
        <v>10</v>
      </c>
      <c r="K11" s="114"/>
    </row>
    <row r="12" spans="1:12" s="11" customFormat="1" ht="31.5" customHeight="1">
      <c r="A12" s="25">
        <v>1</v>
      </c>
      <c r="B12" s="45" t="s">
        <v>57</v>
      </c>
      <c r="C12" s="126">
        <f>C13+C18+C19+C24</f>
        <v>69294.18059999999</v>
      </c>
      <c r="D12" s="127">
        <f aca="true" t="shared" si="0" ref="D12:J12">D13+D18+D19+D24</f>
        <v>14.201926254455127</v>
      </c>
      <c r="E12" s="80">
        <f t="shared" si="0"/>
        <v>69294.18100000001</v>
      </c>
      <c r="F12" s="64">
        <f t="shared" si="0"/>
        <v>14.20192633643561</v>
      </c>
      <c r="G12" s="155">
        <f>G13+P26+G19+G24</f>
        <v>80244.689</v>
      </c>
      <c r="H12" s="64">
        <f t="shared" si="0"/>
        <v>24.213028708746112</v>
      </c>
      <c r="I12" s="63">
        <f>I13+I18+I19+I24</f>
        <v>10950.507999999985</v>
      </c>
      <c r="J12" s="65">
        <f t="shared" si="0"/>
        <v>10.0111023723105</v>
      </c>
      <c r="K12" s="115">
        <f>G12-E12</f>
        <v>10950.507999999987</v>
      </c>
      <c r="L12" s="151">
        <f>H12-F12</f>
        <v>10.011102372310502</v>
      </c>
    </row>
    <row r="13" spans="1:11" s="11" customFormat="1" ht="31.5" customHeight="1">
      <c r="A13" s="16" t="s">
        <v>2</v>
      </c>
      <c r="B13" s="46" t="s">
        <v>58</v>
      </c>
      <c r="C13" s="128">
        <f aca="true" t="shared" si="1" ref="C13:J13">C14+C15+C16+C17</f>
        <v>38844.217000000004</v>
      </c>
      <c r="D13" s="129">
        <f t="shared" si="1"/>
        <v>7.961169328641318</v>
      </c>
      <c r="E13" s="81">
        <f t="shared" si="1"/>
        <v>38844.21700000001</v>
      </c>
      <c r="F13" s="69">
        <f t="shared" si="1"/>
        <v>7.961169328641318</v>
      </c>
      <c r="G13" s="156">
        <f>G14+G15+G16+G17</f>
        <v>41057.969999999994</v>
      </c>
      <c r="H13" s="69">
        <f t="shared" si="1"/>
        <v>12.388829949018016</v>
      </c>
      <c r="I13" s="68">
        <f t="shared" si="1"/>
        <v>2213.752999999987</v>
      </c>
      <c r="J13" s="70">
        <f t="shared" si="1"/>
        <v>4.427660620376698</v>
      </c>
      <c r="K13" s="116"/>
    </row>
    <row r="14" spans="1:11" s="11" customFormat="1" ht="31.5" customHeight="1">
      <c r="A14" s="17" t="s">
        <v>3</v>
      </c>
      <c r="B14" s="47" t="s">
        <v>4</v>
      </c>
      <c r="C14" s="130">
        <v>38600.667</v>
      </c>
      <c r="D14" s="131">
        <f>C14/$C$53</f>
        <v>7.911253461113582</v>
      </c>
      <c r="E14" s="82">
        <f>'[1]12 мес. '!C9</f>
        <v>38600.66700000001</v>
      </c>
      <c r="F14" s="72">
        <f>E14/$E$53</f>
        <v>7.911253461113582</v>
      </c>
      <c r="G14" s="157">
        <f>'[1]12 мес. '!E9</f>
        <v>40625.335999999996</v>
      </c>
      <c r="H14" s="72">
        <f>G14/$G$53</f>
        <v>12.25828698607651</v>
      </c>
      <c r="I14" s="73">
        <f>G14-E14</f>
        <v>2024.6689999999871</v>
      </c>
      <c r="J14" s="74">
        <f>H14-F14</f>
        <v>4.347033524962927</v>
      </c>
      <c r="K14" s="116"/>
    </row>
    <row r="15" spans="1:11" s="11" customFormat="1" ht="71.25" customHeight="1">
      <c r="A15" s="17" t="s">
        <v>5</v>
      </c>
      <c r="B15" s="48" t="s">
        <v>72</v>
      </c>
      <c r="C15" s="132">
        <v>0</v>
      </c>
      <c r="D15" s="133">
        <f>C15/$C$53</f>
        <v>0</v>
      </c>
      <c r="E15" s="100">
        <v>0</v>
      </c>
      <c r="F15" s="101">
        <f>E15/$E$53</f>
        <v>0</v>
      </c>
      <c r="G15" s="158">
        <v>0</v>
      </c>
      <c r="H15" s="101">
        <f>G15/$G$53</f>
        <v>0</v>
      </c>
      <c r="I15" s="102">
        <f>G15-E15</f>
        <v>0</v>
      </c>
      <c r="J15" s="103">
        <f>H15-F15</f>
        <v>0</v>
      </c>
      <c r="K15" s="116"/>
    </row>
    <row r="16" spans="1:11" s="11" customFormat="1" ht="31.5" customHeight="1">
      <c r="A16" s="17" t="s">
        <v>6</v>
      </c>
      <c r="B16" s="47" t="s">
        <v>7</v>
      </c>
      <c r="C16" s="130">
        <v>243.55</v>
      </c>
      <c r="D16" s="131">
        <f>C16/$C$53</f>
        <v>0.049915867527735025</v>
      </c>
      <c r="E16" s="82">
        <f>'[1]12 мес. '!C11</f>
        <v>243.54999999999998</v>
      </c>
      <c r="F16" s="72">
        <f>E16/$E$53</f>
        <v>0.04991586752773501</v>
      </c>
      <c r="G16" s="157">
        <f>'[1]12 мес. '!E11</f>
        <v>432.634</v>
      </c>
      <c r="H16" s="72">
        <f>G16/$G$53</f>
        <v>0.1305429629415059</v>
      </c>
      <c r="I16" s="73">
        <f>G16-E16</f>
        <v>189.08400000000003</v>
      </c>
      <c r="J16" s="74">
        <f aca="true" t="shared" si="2" ref="J16:J42">H16-F16</f>
        <v>0.0806270954137709</v>
      </c>
      <c r="K16" s="116"/>
    </row>
    <row r="17" spans="1:11" s="12" customFormat="1" ht="54" customHeight="1">
      <c r="A17" s="17" t="s">
        <v>8</v>
      </c>
      <c r="B17" s="47" t="s">
        <v>9</v>
      </c>
      <c r="C17" s="132">
        <v>0</v>
      </c>
      <c r="D17" s="133">
        <f>C17/$C$53</f>
        <v>0</v>
      </c>
      <c r="E17" s="105">
        <v>0</v>
      </c>
      <c r="F17" s="90">
        <f>E17/$E$53</f>
        <v>0</v>
      </c>
      <c r="G17" s="159">
        <v>0</v>
      </c>
      <c r="H17" s="90">
        <f>G17/$G$53</f>
        <v>0</v>
      </c>
      <c r="I17" s="89">
        <f>G17-E17</f>
        <v>0</v>
      </c>
      <c r="J17" s="91">
        <f t="shared" si="2"/>
        <v>0</v>
      </c>
      <c r="K17" s="115"/>
    </row>
    <row r="18" spans="1:12" s="11" customFormat="1" ht="31.5" customHeight="1">
      <c r="A18" s="16" t="s">
        <v>10</v>
      </c>
      <c r="B18" s="46" t="s">
        <v>11</v>
      </c>
      <c r="C18" s="128">
        <v>10258.34</v>
      </c>
      <c r="D18" s="129">
        <f>C18/$C$53</f>
        <v>2.102459209585158</v>
      </c>
      <c r="E18" s="81">
        <f>'[1]12 мес. '!C17</f>
        <v>10258.34</v>
      </c>
      <c r="F18" s="69">
        <f>E18/$E$53</f>
        <v>2.1024592095851578</v>
      </c>
      <c r="H18" s="69">
        <f>P26/$G$53</f>
        <v>3.5121420157194447</v>
      </c>
      <c r="I18" s="75">
        <f>P26-E18</f>
        <v>1381.2920000000013</v>
      </c>
      <c r="J18" s="70">
        <f t="shared" si="2"/>
        <v>1.409682806134287</v>
      </c>
      <c r="K18" s="115">
        <f>P26-E18</f>
        <v>1381.2920000000013</v>
      </c>
      <c r="L18" s="151">
        <f>H18-F18</f>
        <v>1.409682806134287</v>
      </c>
    </row>
    <row r="19" spans="1:12" s="11" customFormat="1" ht="31.5" customHeight="1">
      <c r="A19" s="16" t="s">
        <v>12</v>
      </c>
      <c r="B19" s="46" t="s">
        <v>59</v>
      </c>
      <c r="C19" s="128">
        <f aca="true" t="shared" si="3" ref="C19:J19">C20+C21+C22+C23</f>
        <v>4279.628000000001</v>
      </c>
      <c r="D19" s="129">
        <f t="shared" si="3"/>
        <v>0.8771149427878693</v>
      </c>
      <c r="E19" s="81">
        <f t="shared" si="3"/>
        <v>4279.628</v>
      </c>
      <c r="F19" s="69">
        <f t="shared" si="3"/>
        <v>0.877114942787869</v>
      </c>
      <c r="G19" s="156">
        <f>G20+G21+G22+G23</f>
        <v>6180.273</v>
      </c>
      <c r="H19" s="69">
        <f t="shared" si="3"/>
        <v>1.864835286194311</v>
      </c>
      <c r="I19" s="68">
        <f t="shared" si="3"/>
        <v>1900.645000000001</v>
      </c>
      <c r="J19" s="70">
        <f t="shared" si="3"/>
        <v>0.9877203434064419</v>
      </c>
      <c r="K19" s="115">
        <f>G19-E19</f>
        <v>1900.6450000000004</v>
      </c>
      <c r="L19" s="151">
        <f>H19-F19</f>
        <v>0.987720343406442</v>
      </c>
    </row>
    <row r="20" spans="1:11" s="11" customFormat="1" ht="50.25" customHeight="1">
      <c r="A20" s="17" t="s">
        <v>13</v>
      </c>
      <c r="B20" s="47" t="s">
        <v>74</v>
      </c>
      <c r="C20" s="130">
        <v>2256.835</v>
      </c>
      <c r="D20" s="131">
        <f aca="true" t="shared" si="4" ref="D20:D29">C20/$C$53</f>
        <v>0.4625410670989771</v>
      </c>
      <c r="E20" s="82">
        <f>'[1]12 мес. '!C20</f>
        <v>2256.834999999999</v>
      </c>
      <c r="F20" s="72">
        <f>E20/$E$53</f>
        <v>0.4625410670989768</v>
      </c>
      <c r="G20" s="157">
        <f>'[1]12 мес. '!E20</f>
        <v>2461.532</v>
      </c>
      <c r="H20" s="72">
        <f aca="true" t="shared" si="5" ref="H20:H42">G20/$G$53</f>
        <v>0.7427425506440338</v>
      </c>
      <c r="I20" s="73">
        <f>G20-E20</f>
        <v>204.69700000000103</v>
      </c>
      <c r="J20" s="74">
        <f t="shared" si="2"/>
        <v>0.28020148354505703</v>
      </c>
      <c r="K20" s="117"/>
    </row>
    <row r="21" spans="1:11" s="11" customFormat="1" ht="31.5" customHeight="1">
      <c r="A21" s="17" t="s">
        <v>14</v>
      </c>
      <c r="B21" s="47" t="s">
        <v>15</v>
      </c>
      <c r="C21" s="130">
        <v>1989.818</v>
      </c>
      <c r="D21" s="131">
        <f t="shared" si="4"/>
        <v>0.4078156094941599</v>
      </c>
      <c r="E21" s="82">
        <f>'[1]12 мес. '!C22</f>
        <v>1989.818</v>
      </c>
      <c r="F21" s="72">
        <f>E21/$E$53</f>
        <v>0.40781560949415985</v>
      </c>
      <c r="G21" s="157">
        <f>'[1]12 мес. '!E22</f>
        <v>2765.1009999999997</v>
      </c>
      <c r="H21" s="72">
        <f t="shared" si="5"/>
        <v>0.8343414465171967</v>
      </c>
      <c r="I21" s="73">
        <f aca="true" t="shared" si="6" ref="I21:J50">G21-E21</f>
        <v>775.2829999999997</v>
      </c>
      <c r="J21" s="74">
        <f t="shared" si="2"/>
        <v>0.4265258370230368</v>
      </c>
      <c r="K21" s="116"/>
    </row>
    <row r="22" spans="1:11" s="13" customFormat="1" ht="31.5" customHeight="1">
      <c r="A22" s="18" t="s">
        <v>55</v>
      </c>
      <c r="B22" s="49" t="s">
        <v>56</v>
      </c>
      <c r="C22" s="134">
        <v>0</v>
      </c>
      <c r="D22" s="135">
        <f t="shared" si="4"/>
        <v>0</v>
      </c>
      <c r="E22" s="104">
        <v>0</v>
      </c>
      <c r="F22" s="86">
        <f>E22/$E$53</f>
        <v>0</v>
      </c>
      <c r="G22" s="160">
        <v>0</v>
      </c>
      <c r="H22" s="86">
        <f t="shared" si="5"/>
        <v>0</v>
      </c>
      <c r="I22" s="85">
        <f t="shared" si="6"/>
        <v>0</v>
      </c>
      <c r="J22" s="87">
        <f t="shared" si="2"/>
        <v>0</v>
      </c>
      <c r="K22" s="115"/>
    </row>
    <row r="23" spans="1:11" s="11" customFormat="1" ht="31.5" customHeight="1">
      <c r="A23" s="17" t="s">
        <v>16</v>
      </c>
      <c r="B23" s="47" t="s">
        <v>17</v>
      </c>
      <c r="C23" s="130">
        <v>32.975</v>
      </c>
      <c r="D23" s="131">
        <f t="shared" si="4"/>
        <v>0.006758266194732345</v>
      </c>
      <c r="E23" s="82">
        <f>'[1]12 мес. '!C23+'[1]12 мес. '!C18+'[1]12 мес. '!C21</f>
        <v>32.97500000000001</v>
      </c>
      <c r="F23" s="72">
        <f>E23/$E$53</f>
        <v>0.006758266194732345</v>
      </c>
      <c r="G23" s="157">
        <f>'[1]12 мес. '!E23+'[1]12 мес. '!E18+'[1]12 мес. '!E21</f>
        <v>953.6400000000001</v>
      </c>
      <c r="H23" s="72">
        <f t="shared" si="5"/>
        <v>0.2877512890330804</v>
      </c>
      <c r="I23" s="73">
        <f t="shared" si="6"/>
        <v>920.6650000000001</v>
      </c>
      <c r="J23" s="74">
        <f t="shared" si="2"/>
        <v>0.28099302283834804</v>
      </c>
      <c r="K23" s="116"/>
    </row>
    <row r="24" spans="1:12" s="11" customFormat="1" ht="31.5" customHeight="1">
      <c r="A24" s="16" t="s">
        <v>18</v>
      </c>
      <c r="B24" s="46" t="s">
        <v>60</v>
      </c>
      <c r="C24" s="136">
        <f aca="true" t="shared" si="7" ref="C24:J24">SUM(C25:C29)</f>
        <v>15911.995600000002</v>
      </c>
      <c r="D24" s="137">
        <f t="shared" si="7"/>
        <v>3.2611827734407823</v>
      </c>
      <c r="E24" s="83">
        <f t="shared" si="7"/>
        <v>15911.996</v>
      </c>
      <c r="F24" s="78">
        <f t="shared" si="7"/>
        <v>3.261182855421266</v>
      </c>
      <c r="G24" s="161">
        <f>SUM(G25:G29)</f>
        <v>21366.813999999995</v>
      </c>
      <c r="H24" s="78">
        <f t="shared" si="7"/>
        <v>6.44722145781434</v>
      </c>
      <c r="I24" s="76">
        <f t="shared" si="7"/>
        <v>5454.817999999996</v>
      </c>
      <c r="J24" s="79">
        <f t="shared" si="7"/>
        <v>3.1860386023930727</v>
      </c>
      <c r="K24" s="115">
        <f>G24-E24</f>
        <v>5454.817999999996</v>
      </c>
      <c r="L24" s="151">
        <f>H24-F24</f>
        <v>3.186038602393074</v>
      </c>
    </row>
    <row r="25" spans="1:11" s="11" customFormat="1" ht="31.5" customHeight="1">
      <c r="A25" s="17" t="s">
        <v>19</v>
      </c>
      <c r="B25" s="47" t="s">
        <v>20</v>
      </c>
      <c r="C25" s="138">
        <v>6103.469</v>
      </c>
      <c r="D25" s="131">
        <f t="shared" si="4"/>
        <v>1.2509133650734443</v>
      </c>
      <c r="E25" s="84">
        <f>'[1]12 мес. '!C28</f>
        <v>6103.468999999999</v>
      </c>
      <c r="F25" s="72">
        <f>E25/$E$53</f>
        <v>1.2509133650734439</v>
      </c>
      <c r="G25" s="162">
        <f>'[1]12 мес. '!E28</f>
        <v>5698.871999999999</v>
      </c>
      <c r="H25" s="72">
        <f t="shared" si="5"/>
        <v>1.7195773709518565</v>
      </c>
      <c r="I25" s="73">
        <f t="shared" si="6"/>
        <v>-404.59699999999975</v>
      </c>
      <c r="J25" s="74">
        <f t="shared" si="2"/>
        <v>0.4686640058784126</v>
      </c>
      <c r="K25" s="115"/>
    </row>
    <row r="26" spans="1:16" s="11" customFormat="1" ht="50.25" customHeight="1">
      <c r="A26" s="17" t="s">
        <v>21</v>
      </c>
      <c r="B26" s="47" t="s">
        <v>74</v>
      </c>
      <c r="C26" s="138">
        <v>1342.763</v>
      </c>
      <c r="D26" s="131">
        <f t="shared" si="4"/>
        <v>0.2752009034249397</v>
      </c>
      <c r="E26" s="84">
        <f>'[1]12 мес. '!C30</f>
        <v>1342.7630000000001</v>
      </c>
      <c r="F26" s="72">
        <f>E26/$E$53</f>
        <v>0.2752009034249397</v>
      </c>
      <c r="G26" s="162">
        <f>'[1]12 мес. '!E30</f>
        <v>1236.61</v>
      </c>
      <c r="H26" s="72">
        <f t="shared" si="5"/>
        <v>0.37313464360890636</v>
      </c>
      <c r="I26" s="73">
        <f t="shared" si="6"/>
        <v>-106.15300000000025</v>
      </c>
      <c r="J26" s="74">
        <f t="shared" si="2"/>
        <v>0.09793374018396667</v>
      </c>
      <c r="K26" s="116"/>
      <c r="P26" s="156">
        <f>'[1]12 мес. '!E17</f>
        <v>11639.632000000001</v>
      </c>
    </row>
    <row r="27" spans="1:11" s="11" customFormat="1" ht="31.5" customHeight="1">
      <c r="A27" s="17" t="s">
        <v>22</v>
      </c>
      <c r="B27" s="47" t="s">
        <v>15</v>
      </c>
      <c r="C27" s="138">
        <v>435.782</v>
      </c>
      <c r="D27" s="131">
        <f t="shared" si="4"/>
        <v>0.08931404879068537</v>
      </c>
      <c r="E27" s="84">
        <f>'[1]12 мес. '!C32</f>
        <v>435.7819999999999</v>
      </c>
      <c r="F27" s="72">
        <f>E27/$E$53</f>
        <v>0.08931404879068534</v>
      </c>
      <c r="G27" s="162">
        <f>'[1]12 мес. '!E32</f>
        <v>1661.1799999999998</v>
      </c>
      <c r="H27" s="72">
        <f t="shared" si="5"/>
        <v>0.5012443755672711</v>
      </c>
      <c r="I27" s="73">
        <f t="shared" si="6"/>
        <v>1225.398</v>
      </c>
      <c r="J27" s="74">
        <f t="shared" si="2"/>
        <v>0.41193032677658575</v>
      </c>
      <c r="K27" s="116"/>
    </row>
    <row r="28" spans="1:11" s="11" customFormat="1" ht="54.75" customHeight="1">
      <c r="A28" s="17" t="s">
        <v>23</v>
      </c>
      <c r="B28" s="50" t="s">
        <v>73</v>
      </c>
      <c r="C28" s="179">
        <v>5725.1592</v>
      </c>
      <c r="D28" s="131">
        <f t="shared" si="4"/>
        <v>1.1733783132925206</v>
      </c>
      <c r="E28" s="84">
        <f>'[1]12 мес. '!C45</f>
        <v>5725.159</v>
      </c>
      <c r="F28" s="72">
        <f>E28/$E$53</f>
        <v>1.173378272302278</v>
      </c>
      <c r="G28" s="162">
        <f>'[1]12 мес. '!E45</f>
        <v>9743.806999999997</v>
      </c>
      <c r="H28" s="72">
        <f t="shared" si="5"/>
        <v>2.940095868817951</v>
      </c>
      <c r="I28" s="73">
        <f t="shared" si="6"/>
        <v>4018.6479999999974</v>
      </c>
      <c r="J28" s="74">
        <f t="shared" si="2"/>
        <v>1.7667175965156727</v>
      </c>
      <c r="K28" s="115"/>
    </row>
    <row r="29" spans="1:11" s="11" customFormat="1" ht="31.5" customHeight="1">
      <c r="A29" s="17" t="s">
        <v>69</v>
      </c>
      <c r="B29" s="47" t="s">
        <v>24</v>
      </c>
      <c r="C29" s="179">
        <v>2304.8224</v>
      </c>
      <c r="D29" s="131">
        <f t="shared" si="4"/>
        <v>0.4723761428591924</v>
      </c>
      <c r="E29" s="84">
        <f>'[1]12 мес. '!C33-E28+'[1]12 мес. '!C29+'[1]12 мес. '!C31</f>
        <v>2304.8230000000003</v>
      </c>
      <c r="F29" s="72">
        <f>E29/$E$53</f>
        <v>0.47237626582991915</v>
      </c>
      <c r="G29" s="162">
        <f>'[1]12 мес. '!E33-G28+'[1]12 мес. '!E29+'[1]12 мес. '!E31</f>
        <v>3026.344999999999</v>
      </c>
      <c r="H29" s="72">
        <f t="shared" si="5"/>
        <v>0.9131691988683541</v>
      </c>
      <c r="I29" s="73">
        <f t="shared" si="6"/>
        <v>721.5219999999986</v>
      </c>
      <c r="J29" s="74">
        <f t="shared" si="2"/>
        <v>0.440792933038435</v>
      </c>
      <c r="K29" s="116"/>
    </row>
    <row r="30" spans="1:12" s="11" customFormat="1" ht="31.5" customHeight="1">
      <c r="A30" s="16" t="s">
        <v>25</v>
      </c>
      <c r="B30" s="46" t="s">
        <v>61</v>
      </c>
      <c r="C30" s="136">
        <f aca="true" t="shared" si="8" ref="C30:J30">SUM(C31:C35)</f>
        <v>2265.651</v>
      </c>
      <c r="D30" s="137">
        <f t="shared" si="8"/>
        <v>0.4643479169783633</v>
      </c>
      <c r="E30" s="83">
        <f t="shared" si="8"/>
        <v>2265.6510000000007</v>
      </c>
      <c r="F30" s="78">
        <f t="shared" si="8"/>
        <v>0.4643479169783633</v>
      </c>
      <c r="G30" s="161">
        <f>SUM(G31:G35)</f>
        <v>3566.3769999999995</v>
      </c>
      <c r="H30" s="78">
        <f t="shared" si="8"/>
        <v>1.0761184293107775</v>
      </c>
      <c r="I30" s="76">
        <f t="shared" si="8"/>
        <v>1300.725999999999</v>
      </c>
      <c r="J30" s="79">
        <f t="shared" si="8"/>
        <v>0.6117705123324142</v>
      </c>
      <c r="K30" s="115">
        <f>G30-E30</f>
        <v>1300.7259999999987</v>
      </c>
      <c r="L30" s="151">
        <f>H30-F30</f>
        <v>0.6117705123324142</v>
      </c>
    </row>
    <row r="31" spans="1:11" s="11" customFormat="1" ht="31.5" customHeight="1">
      <c r="A31" s="17" t="s">
        <v>26</v>
      </c>
      <c r="B31" s="47" t="s">
        <v>20</v>
      </c>
      <c r="C31" s="138">
        <v>1591.465</v>
      </c>
      <c r="D31" s="131">
        <f>C31/$C$53</f>
        <v>0.3261726795936227</v>
      </c>
      <c r="E31" s="84">
        <f>'[1]12 мес. '!C71</f>
        <v>1591.4650000000006</v>
      </c>
      <c r="F31" s="72">
        <f>E31/$E$53</f>
        <v>0.3261726795936228</v>
      </c>
      <c r="G31" s="162">
        <f>'[1]12 мес. '!E71</f>
        <v>2446.5429999999997</v>
      </c>
      <c r="H31" s="72">
        <f>G31/$G$53</f>
        <v>0.7382197704845218</v>
      </c>
      <c r="I31" s="73">
        <f t="shared" si="6"/>
        <v>855.0779999999991</v>
      </c>
      <c r="J31" s="74">
        <f>H31-F31</f>
        <v>0.412047090890899</v>
      </c>
      <c r="K31" s="116"/>
    </row>
    <row r="32" spans="1:11" s="11" customFormat="1" ht="45" customHeight="1">
      <c r="A32" s="17" t="s">
        <v>27</v>
      </c>
      <c r="B32" s="47" t="s">
        <v>74</v>
      </c>
      <c r="C32" s="138">
        <v>350.122</v>
      </c>
      <c r="D32" s="131">
        <f>C32/$C$53</f>
        <v>0.07175792802523359</v>
      </c>
      <c r="E32" s="84">
        <f>'[1]12 мес. '!C73</f>
        <v>350.122</v>
      </c>
      <c r="F32" s="72">
        <f>E32/$E$53</f>
        <v>0.07175792802523358</v>
      </c>
      <c r="G32" s="162">
        <f>'[1]12 мес. '!E73</f>
        <v>538.538</v>
      </c>
      <c r="H32" s="72">
        <f t="shared" si="5"/>
        <v>0.162498430952243</v>
      </c>
      <c r="I32" s="73">
        <f t="shared" si="6"/>
        <v>188.416</v>
      </c>
      <c r="J32" s="74">
        <f t="shared" si="2"/>
        <v>0.09074050292700943</v>
      </c>
      <c r="K32" s="116"/>
    </row>
    <row r="33" spans="1:11" s="11" customFormat="1" ht="31.5" customHeight="1">
      <c r="A33" s="17" t="s">
        <v>28</v>
      </c>
      <c r="B33" s="47" t="s">
        <v>15</v>
      </c>
      <c r="C33" s="138">
        <v>9.964</v>
      </c>
      <c r="D33" s="131">
        <f>C33/$C$53</f>
        <v>0.0020421338700322388</v>
      </c>
      <c r="E33" s="84">
        <f>'[1]12 мес. '!C75</f>
        <v>9.964</v>
      </c>
      <c r="F33" s="72">
        <f>E33/$E$53</f>
        <v>0.0020421338700322383</v>
      </c>
      <c r="G33" s="162">
        <f>'[1]12 мес. '!E75</f>
        <v>8.047000000000002</v>
      </c>
      <c r="H33" s="72">
        <f t="shared" si="5"/>
        <v>0.002428101403935655</v>
      </c>
      <c r="I33" s="73">
        <f t="shared" si="6"/>
        <v>-1.916999999999998</v>
      </c>
      <c r="J33" s="74">
        <f t="shared" si="2"/>
        <v>0.0003859675339034168</v>
      </c>
      <c r="K33" s="116"/>
    </row>
    <row r="34" spans="1:11" s="11" customFormat="1" ht="54.75" customHeight="1">
      <c r="A34" s="17" t="s">
        <v>29</v>
      </c>
      <c r="B34" s="50" t="s">
        <v>73</v>
      </c>
      <c r="C34" s="139">
        <v>0</v>
      </c>
      <c r="D34" s="133">
        <f>C34/$C$53</f>
        <v>0</v>
      </c>
      <c r="E34" s="106">
        <v>0</v>
      </c>
      <c r="F34" s="90">
        <f>E34/$E$53</f>
        <v>0</v>
      </c>
      <c r="G34" s="163">
        <v>0</v>
      </c>
      <c r="H34" s="90">
        <f t="shared" si="5"/>
        <v>0</v>
      </c>
      <c r="I34" s="89">
        <f t="shared" si="6"/>
        <v>0</v>
      </c>
      <c r="J34" s="91">
        <f t="shared" si="2"/>
        <v>0</v>
      </c>
      <c r="K34" s="116"/>
    </row>
    <row r="35" spans="1:11" s="11" customFormat="1" ht="31.5" customHeight="1">
      <c r="A35" s="17" t="s">
        <v>70</v>
      </c>
      <c r="B35" s="47" t="s">
        <v>24</v>
      </c>
      <c r="C35" s="138">
        <v>314.1</v>
      </c>
      <c r="D35" s="131">
        <f>C35/$C$53</f>
        <v>0.06437517548947473</v>
      </c>
      <c r="E35" s="84">
        <f>'[1]12 мес. '!C76-E34+'[1]12 мес. '!C72+'[1]12 мес. '!C74</f>
        <v>314.1</v>
      </c>
      <c r="F35" s="72">
        <f>E35/$E$53</f>
        <v>0.06437517548947472</v>
      </c>
      <c r="G35" s="162">
        <f>'[1]12 мес. '!E76-G34+'[1]12 мес. '!E72+'[1]12 мес. '!E74</f>
        <v>573.2489999999999</v>
      </c>
      <c r="H35" s="72">
        <f t="shared" si="5"/>
        <v>0.172972126470077</v>
      </c>
      <c r="I35" s="73">
        <f t="shared" si="6"/>
        <v>259.1489999999999</v>
      </c>
      <c r="J35" s="74">
        <f t="shared" si="2"/>
        <v>0.10859695098060229</v>
      </c>
      <c r="K35" s="116"/>
    </row>
    <row r="36" spans="1:12" s="11" customFormat="1" ht="31.5" customHeight="1">
      <c r="A36" s="16" t="s">
        <v>30</v>
      </c>
      <c r="B36" s="46" t="s">
        <v>62</v>
      </c>
      <c r="C36" s="136">
        <f aca="true" t="shared" si="9" ref="C36:J36">SUM(C37:C40)</f>
        <v>1677.971</v>
      </c>
      <c r="D36" s="137">
        <f t="shared" si="9"/>
        <v>0.3439021890838886</v>
      </c>
      <c r="E36" s="83">
        <f t="shared" si="9"/>
        <v>1677.9710000000002</v>
      </c>
      <c r="F36" s="78">
        <f t="shared" si="9"/>
        <v>0.34390218908388853</v>
      </c>
      <c r="G36" s="161">
        <f>SUM(G37:G40)</f>
        <v>2432.7439999999997</v>
      </c>
      <c r="H36" s="78">
        <f t="shared" si="9"/>
        <v>0.7340560608693973</v>
      </c>
      <c r="I36" s="76">
        <f t="shared" si="9"/>
        <v>754.7729999999997</v>
      </c>
      <c r="J36" s="79">
        <f t="shared" si="9"/>
        <v>0.3901538717855087</v>
      </c>
      <c r="K36" s="115">
        <f>G36-E36</f>
        <v>754.7729999999995</v>
      </c>
      <c r="L36" s="151">
        <f>H36-F36</f>
        <v>0.3901538717855088</v>
      </c>
    </row>
    <row r="37" spans="1:11" s="11" customFormat="1" ht="31.5" customHeight="1">
      <c r="A37" s="17" t="s">
        <v>31</v>
      </c>
      <c r="B37" s="47" t="s">
        <v>20</v>
      </c>
      <c r="C37" s="138">
        <v>1303.035</v>
      </c>
      <c r="D37" s="131">
        <f aca="true" t="shared" si="10" ref="D37:D42">C37/$C$53</f>
        <v>0.26705860169986534</v>
      </c>
      <c r="E37" s="84">
        <f>'[1]12 мес. '!C102</f>
        <v>1303.035</v>
      </c>
      <c r="F37" s="72">
        <f>E37/$E$53</f>
        <v>0.26705860169986534</v>
      </c>
      <c r="G37" s="162">
        <f>'[1]12 мес. '!E102</f>
        <v>1634.8629999999998</v>
      </c>
      <c r="H37" s="72">
        <f t="shared" si="5"/>
        <v>0.49330348521715617</v>
      </c>
      <c r="I37" s="73">
        <f t="shared" si="6"/>
        <v>331.82799999999975</v>
      </c>
      <c r="J37" s="74">
        <f>H37-F37</f>
        <v>0.22624488351729083</v>
      </c>
      <c r="K37" s="116"/>
    </row>
    <row r="38" spans="1:11" s="11" customFormat="1" ht="44.25" customHeight="1">
      <c r="A38" s="17" t="s">
        <v>32</v>
      </c>
      <c r="B38" s="47" t="s">
        <v>74</v>
      </c>
      <c r="C38" s="138">
        <v>286.668</v>
      </c>
      <c r="D38" s="131">
        <f t="shared" si="10"/>
        <v>0.05875295385933379</v>
      </c>
      <c r="E38" s="84">
        <f>'[1]12 мес. '!C104</f>
        <v>286.66800000000006</v>
      </c>
      <c r="F38" s="72">
        <f>E38/$E$53</f>
        <v>0.05875295385933379</v>
      </c>
      <c r="G38" s="162">
        <f>'[1]12 мес. '!E104</f>
        <v>349.115</v>
      </c>
      <c r="H38" s="72">
        <f t="shared" si="5"/>
        <v>0.10534194378463975</v>
      </c>
      <c r="I38" s="73">
        <f t="shared" si="6"/>
        <v>62.446999999999946</v>
      </c>
      <c r="J38" s="74">
        <f t="shared" si="2"/>
        <v>0.04658898992530596</v>
      </c>
      <c r="K38" s="116"/>
    </row>
    <row r="39" spans="1:11" s="11" customFormat="1" ht="31.5" customHeight="1">
      <c r="A39" s="17" t="s">
        <v>33</v>
      </c>
      <c r="B39" s="47" t="s">
        <v>15</v>
      </c>
      <c r="C39" s="138">
        <v>22.232</v>
      </c>
      <c r="D39" s="131">
        <f t="shared" si="10"/>
        <v>0.004556475331047444</v>
      </c>
      <c r="E39" s="84">
        <f>'[1]12 мес. '!C106</f>
        <v>22.232</v>
      </c>
      <c r="F39" s="72">
        <f>E39/$E$53</f>
        <v>0.004556475331047443</v>
      </c>
      <c r="G39" s="162">
        <f>'[1]12 мес. '!E106</f>
        <v>5.687000000000001</v>
      </c>
      <c r="H39" s="72">
        <f t="shared" si="5"/>
        <v>0.001715995114226677</v>
      </c>
      <c r="I39" s="73">
        <f t="shared" si="6"/>
        <v>-16.544999999999998</v>
      </c>
      <c r="J39" s="74">
        <f t="shared" si="2"/>
        <v>-0.0028404802168207656</v>
      </c>
      <c r="K39" s="116"/>
    </row>
    <row r="40" spans="1:11" s="11" customFormat="1" ht="31.5" customHeight="1">
      <c r="A40" s="17" t="s">
        <v>34</v>
      </c>
      <c r="B40" s="47" t="s">
        <v>24</v>
      </c>
      <c r="C40" s="138">
        <v>66.036</v>
      </c>
      <c r="D40" s="131">
        <f t="shared" si="10"/>
        <v>0.013534158193642004</v>
      </c>
      <c r="E40" s="84">
        <f>'[1]12 мес. '!C107+'[1]12 мес. '!C103+'[1]12 мес. '!C105</f>
        <v>66.036</v>
      </c>
      <c r="F40" s="72">
        <f>E40/$E$53</f>
        <v>0.013534158193642001</v>
      </c>
      <c r="G40" s="162">
        <f>'[1]12 мес. '!E107+'[1]12 мес. '!E103+'[1]12 мес. '!E105</f>
        <v>443.079</v>
      </c>
      <c r="H40" s="72">
        <f t="shared" si="5"/>
        <v>0.13369463675337465</v>
      </c>
      <c r="I40" s="73">
        <f t="shared" si="6"/>
        <v>377.043</v>
      </c>
      <c r="J40" s="74">
        <f t="shared" si="2"/>
        <v>0.12016047855973265</v>
      </c>
      <c r="K40" s="116"/>
    </row>
    <row r="41" spans="1:11" s="11" customFormat="1" ht="31.5" customHeight="1">
      <c r="A41" s="16" t="s">
        <v>35</v>
      </c>
      <c r="B41" s="46" t="s">
        <v>36</v>
      </c>
      <c r="C41" s="140">
        <v>0</v>
      </c>
      <c r="D41" s="141">
        <f t="shared" si="10"/>
        <v>0</v>
      </c>
      <c r="E41" s="107">
        <v>0</v>
      </c>
      <c r="F41" s="93">
        <f>E41/$C$53</f>
        <v>0</v>
      </c>
      <c r="G41" s="164">
        <v>0</v>
      </c>
      <c r="H41" s="93">
        <f t="shared" si="5"/>
        <v>0</v>
      </c>
      <c r="I41" s="94">
        <f t="shared" si="6"/>
        <v>0</v>
      </c>
      <c r="J41" s="95">
        <f t="shared" si="2"/>
        <v>0</v>
      </c>
      <c r="K41" s="115"/>
    </row>
    <row r="42" spans="1:11" s="11" customFormat="1" ht="31.5" customHeight="1">
      <c r="A42" s="16" t="s">
        <v>37</v>
      </c>
      <c r="B42" s="46" t="s">
        <v>38</v>
      </c>
      <c r="C42" s="140">
        <v>0</v>
      </c>
      <c r="D42" s="141">
        <f t="shared" si="10"/>
        <v>0</v>
      </c>
      <c r="E42" s="107">
        <v>0</v>
      </c>
      <c r="F42" s="93">
        <f>E42/$C$53</f>
        <v>0</v>
      </c>
      <c r="G42" s="164">
        <v>0</v>
      </c>
      <c r="H42" s="93">
        <f t="shared" si="5"/>
        <v>0</v>
      </c>
      <c r="I42" s="94">
        <f t="shared" si="6"/>
        <v>0</v>
      </c>
      <c r="J42" s="95">
        <f t="shared" si="2"/>
        <v>0</v>
      </c>
      <c r="K42" s="116"/>
    </row>
    <row r="43" spans="1:12" s="11" customFormat="1" ht="31.5" customHeight="1">
      <c r="A43" s="16" t="s">
        <v>39</v>
      </c>
      <c r="B43" s="46" t="s">
        <v>40</v>
      </c>
      <c r="C43" s="136">
        <f aca="true" t="shared" si="11" ref="C43:H43">C12+C30+C36+C41+C42</f>
        <v>73237.8026</v>
      </c>
      <c r="D43" s="137">
        <f t="shared" si="11"/>
        <v>15.010176360517379</v>
      </c>
      <c r="E43" s="83">
        <f t="shared" si="11"/>
        <v>73237.80300000001</v>
      </c>
      <c r="F43" s="78">
        <f t="shared" si="11"/>
        <v>15.010176442497862</v>
      </c>
      <c r="G43" s="161">
        <f>G12+G30+G36+G41+G42</f>
        <v>86243.81</v>
      </c>
      <c r="H43" s="78">
        <f t="shared" si="11"/>
        <v>26.02320319892629</v>
      </c>
      <c r="I43" s="75">
        <f t="shared" si="6"/>
        <v>13006.006999999983</v>
      </c>
      <c r="J43" s="79">
        <f>J12+J30+J36+J41+J42</f>
        <v>11.013026756428424</v>
      </c>
      <c r="K43" s="115">
        <f>G43-E43</f>
        <v>13006.006999999983</v>
      </c>
      <c r="L43" s="151">
        <f>H43-F43</f>
        <v>11.013026756428427</v>
      </c>
    </row>
    <row r="44" spans="1:11" s="11" customFormat="1" ht="31.5" customHeight="1">
      <c r="A44" s="16" t="s">
        <v>41</v>
      </c>
      <c r="B44" s="46" t="s">
        <v>63</v>
      </c>
      <c r="C44" s="140">
        <f aca="true" t="shared" si="12" ref="C44:J44">SUM(C45:C49)</f>
        <v>0</v>
      </c>
      <c r="D44" s="142">
        <f t="shared" si="12"/>
        <v>0</v>
      </c>
      <c r="E44" s="107">
        <f t="shared" si="12"/>
        <v>0</v>
      </c>
      <c r="F44" s="98">
        <f t="shared" si="12"/>
        <v>0</v>
      </c>
      <c r="G44" s="164">
        <f>SUM(G45:G49)</f>
        <v>0</v>
      </c>
      <c r="H44" s="98">
        <f t="shared" si="12"/>
        <v>0</v>
      </c>
      <c r="I44" s="97">
        <f t="shared" si="12"/>
        <v>0</v>
      </c>
      <c r="J44" s="99">
        <f t="shared" si="12"/>
        <v>0</v>
      </c>
      <c r="K44" s="116"/>
    </row>
    <row r="45" spans="1:11" s="11" customFormat="1" ht="26.25" customHeight="1">
      <c r="A45" s="17" t="s">
        <v>42</v>
      </c>
      <c r="B45" s="47" t="s">
        <v>43</v>
      </c>
      <c r="C45" s="139">
        <v>0</v>
      </c>
      <c r="D45" s="133">
        <f aca="true" t="shared" si="13" ref="D45:D50">C45/$C$53</f>
        <v>0</v>
      </c>
      <c r="E45" s="106">
        <v>0</v>
      </c>
      <c r="F45" s="90">
        <f aca="true" t="shared" si="14" ref="F45:F50">E45/$E$53</f>
        <v>0</v>
      </c>
      <c r="G45" s="163">
        <v>0</v>
      </c>
      <c r="H45" s="90">
        <f aca="true" t="shared" si="15" ref="H45:H50">G45/$G$53</f>
        <v>0</v>
      </c>
      <c r="I45" s="89">
        <f t="shared" si="6"/>
        <v>0</v>
      </c>
      <c r="J45" s="91">
        <f t="shared" si="6"/>
        <v>0</v>
      </c>
      <c r="K45" s="116"/>
    </row>
    <row r="46" spans="1:11" s="11" customFormat="1" ht="26.25" customHeight="1">
      <c r="A46" s="17" t="s">
        <v>44</v>
      </c>
      <c r="B46" s="47" t="s">
        <v>45</v>
      </c>
      <c r="C46" s="139">
        <v>0</v>
      </c>
      <c r="D46" s="133">
        <f t="shared" si="13"/>
        <v>0</v>
      </c>
      <c r="E46" s="106">
        <v>0</v>
      </c>
      <c r="F46" s="90">
        <f t="shared" si="14"/>
        <v>0</v>
      </c>
      <c r="G46" s="163">
        <v>0</v>
      </c>
      <c r="H46" s="90">
        <f t="shared" si="15"/>
        <v>0</v>
      </c>
      <c r="I46" s="89">
        <f t="shared" si="6"/>
        <v>0</v>
      </c>
      <c r="J46" s="91">
        <f t="shared" si="6"/>
        <v>0</v>
      </c>
      <c r="K46" s="116"/>
    </row>
    <row r="47" spans="1:11" s="11" customFormat="1" ht="26.25" customHeight="1">
      <c r="A47" s="17" t="s">
        <v>46</v>
      </c>
      <c r="B47" s="47" t="s">
        <v>47</v>
      </c>
      <c r="C47" s="139">
        <v>0</v>
      </c>
      <c r="D47" s="133">
        <f t="shared" si="13"/>
        <v>0</v>
      </c>
      <c r="E47" s="106">
        <v>0</v>
      </c>
      <c r="F47" s="90">
        <f t="shared" si="14"/>
        <v>0</v>
      </c>
      <c r="G47" s="163">
        <v>0</v>
      </c>
      <c r="H47" s="90">
        <f t="shared" si="15"/>
        <v>0</v>
      </c>
      <c r="I47" s="89">
        <f t="shared" si="6"/>
        <v>0</v>
      </c>
      <c r="J47" s="91">
        <f t="shared" si="6"/>
        <v>0</v>
      </c>
      <c r="K47" s="118"/>
    </row>
    <row r="48" spans="1:11" s="11" customFormat="1" ht="26.25" customHeight="1">
      <c r="A48" s="17" t="s">
        <v>48</v>
      </c>
      <c r="B48" s="47" t="s">
        <v>49</v>
      </c>
      <c r="C48" s="139">
        <v>0</v>
      </c>
      <c r="D48" s="133">
        <f t="shared" si="13"/>
        <v>0</v>
      </c>
      <c r="E48" s="106">
        <v>0</v>
      </c>
      <c r="F48" s="90">
        <f t="shared" si="14"/>
        <v>0</v>
      </c>
      <c r="G48" s="163">
        <v>0</v>
      </c>
      <c r="H48" s="90">
        <f t="shared" si="15"/>
        <v>0</v>
      </c>
      <c r="I48" s="89">
        <f t="shared" si="6"/>
        <v>0</v>
      </c>
      <c r="J48" s="91">
        <f t="shared" si="6"/>
        <v>0</v>
      </c>
      <c r="K48" s="119"/>
    </row>
    <row r="49" spans="1:11" s="11" customFormat="1" ht="26.25" customHeight="1">
      <c r="A49" s="17" t="s">
        <v>50</v>
      </c>
      <c r="B49" s="47" t="s">
        <v>51</v>
      </c>
      <c r="C49" s="139">
        <v>0</v>
      </c>
      <c r="D49" s="133">
        <f t="shared" si="13"/>
        <v>0</v>
      </c>
      <c r="E49" s="106">
        <v>0</v>
      </c>
      <c r="F49" s="90">
        <f t="shared" si="14"/>
        <v>0</v>
      </c>
      <c r="G49" s="163">
        <v>0</v>
      </c>
      <c r="H49" s="90">
        <f t="shared" si="15"/>
        <v>0</v>
      </c>
      <c r="I49" s="89">
        <f t="shared" si="6"/>
        <v>0</v>
      </c>
      <c r="J49" s="91">
        <f t="shared" si="6"/>
        <v>0</v>
      </c>
      <c r="K49" s="108"/>
    </row>
    <row r="50" spans="1:11" s="11" customFormat="1" ht="71.25" customHeight="1">
      <c r="A50" s="19" t="s">
        <v>52</v>
      </c>
      <c r="B50" s="51" t="s">
        <v>91</v>
      </c>
      <c r="C50" s="136">
        <v>1557.065</v>
      </c>
      <c r="D50" s="129">
        <f t="shared" si="13"/>
        <v>0.3191223579226965</v>
      </c>
      <c r="E50" s="107">
        <v>0</v>
      </c>
      <c r="F50" s="93">
        <f t="shared" si="14"/>
        <v>0</v>
      </c>
      <c r="G50" s="164">
        <v>0</v>
      </c>
      <c r="H50" s="93">
        <f t="shared" si="15"/>
        <v>0</v>
      </c>
      <c r="I50" s="94">
        <f t="shared" si="6"/>
        <v>0</v>
      </c>
      <c r="J50" s="95">
        <f t="shared" si="6"/>
        <v>0</v>
      </c>
      <c r="K50" s="108"/>
    </row>
    <row r="51" spans="1:11" ht="47.25" customHeight="1">
      <c r="A51" s="19" t="s">
        <v>53</v>
      </c>
      <c r="B51" s="46" t="s">
        <v>64</v>
      </c>
      <c r="C51" s="192">
        <f>C43+C44+C50</f>
        <v>74794.8676</v>
      </c>
      <c r="D51" s="193"/>
      <c r="E51" s="194">
        <f>E43+E44+E50</f>
        <v>73237.80300000001</v>
      </c>
      <c r="F51" s="195"/>
      <c r="G51" s="196">
        <f>G43+G44+G50</f>
        <v>86243.81</v>
      </c>
      <c r="H51" s="197"/>
      <c r="I51" s="211">
        <f>G51-E51</f>
        <v>13006.006999999983</v>
      </c>
      <c r="J51" s="212"/>
      <c r="K51" s="115">
        <f>G51-E51</f>
        <v>13006.006999999983</v>
      </c>
    </row>
    <row r="52" spans="1:11" ht="51" customHeight="1">
      <c r="A52" s="19" t="s">
        <v>54</v>
      </c>
      <c r="B52" s="46" t="s">
        <v>66</v>
      </c>
      <c r="C52" s="226">
        <f>C51/C53</f>
        <v>15.329298718440075</v>
      </c>
      <c r="D52" s="227"/>
      <c r="E52" s="228">
        <f>E51/E53</f>
        <v>15.010176442497864</v>
      </c>
      <c r="F52" s="229"/>
      <c r="G52" s="198">
        <f>G51/G53</f>
        <v>26.023203198926286</v>
      </c>
      <c r="H52" s="199"/>
      <c r="I52" s="213">
        <f>G52-E52</f>
        <v>11.013026756428422</v>
      </c>
      <c r="J52" s="214"/>
      <c r="K52" s="115"/>
    </row>
    <row r="53" spans="1:11" ht="33.75" customHeight="1" thickBot="1">
      <c r="A53" s="20" t="s">
        <v>68</v>
      </c>
      <c r="B53" s="52" t="s">
        <v>67</v>
      </c>
      <c r="C53" s="223">
        <v>4879.21</v>
      </c>
      <c r="D53" s="224"/>
      <c r="E53" s="225">
        <f>'[1]12 мес. '!C131</f>
        <v>4879.210000000001</v>
      </c>
      <c r="F53" s="201"/>
      <c r="G53" s="200">
        <f>'[1]12 мес. '!D131</f>
        <v>3314.112</v>
      </c>
      <c r="H53" s="201"/>
      <c r="I53" s="183">
        <f>G53-E53</f>
        <v>-1565.0980000000009</v>
      </c>
      <c r="J53" s="184"/>
      <c r="K53" s="115"/>
    </row>
    <row r="54" spans="1:9" ht="14.25" customHeight="1">
      <c r="A54" s="15"/>
      <c r="B54" s="3"/>
      <c r="C54" s="35"/>
      <c r="D54" s="35"/>
      <c r="E54" s="24"/>
      <c r="F54" s="24"/>
      <c r="I54" s="31"/>
    </row>
    <row r="55" spans="1:10" ht="27.75" customHeight="1">
      <c r="A55" s="182" t="s">
        <v>94</v>
      </c>
      <c r="B55" s="182"/>
      <c r="C55" s="182"/>
      <c r="D55" s="182"/>
      <c r="E55" s="182"/>
      <c r="F55" s="182"/>
      <c r="G55" s="182"/>
      <c r="H55" s="182"/>
      <c r="I55" s="182"/>
      <c r="J55" s="182"/>
    </row>
    <row r="56" spans="1:9" ht="66" customHeight="1">
      <c r="A56" s="22"/>
      <c r="B56" s="23" t="s">
        <v>99</v>
      </c>
      <c r="C56" s="35"/>
      <c r="D56" s="35"/>
      <c r="E56" s="24"/>
      <c r="F56" s="190" t="s">
        <v>96</v>
      </c>
      <c r="G56" s="190"/>
      <c r="I56" s="31"/>
    </row>
    <row r="57" spans="1:7" ht="19.5" customHeight="1">
      <c r="A57" s="22"/>
      <c r="B57" s="23"/>
      <c r="C57" s="222"/>
      <c r="D57" s="222"/>
      <c r="E57" s="32"/>
      <c r="F57" s="168"/>
      <c r="G57" s="169"/>
    </row>
    <row r="58" spans="2:7" ht="27" customHeight="1">
      <c r="B58" s="23" t="s">
        <v>81</v>
      </c>
      <c r="F58" s="191" t="s">
        <v>83</v>
      </c>
      <c r="G58" s="191"/>
    </row>
    <row r="59" spans="2:7" ht="22.5">
      <c r="B59" s="23"/>
      <c r="F59" s="169"/>
      <c r="G59" s="169"/>
    </row>
    <row r="60" spans="2:7" ht="23.25" customHeight="1">
      <c r="B60" s="23" t="s">
        <v>82</v>
      </c>
      <c r="F60" s="191" t="s">
        <v>84</v>
      </c>
      <c r="G60" s="191"/>
    </row>
    <row r="61" ht="22.5">
      <c r="B61" s="3"/>
    </row>
  </sheetData>
  <sheetProtection/>
  <mergeCells count="29">
    <mergeCell ref="F60:G60"/>
    <mergeCell ref="A3:J3"/>
    <mergeCell ref="A5:J5"/>
    <mergeCell ref="A8:A10"/>
    <mergeCell ref="B8:B10"/>
    <mergeCell ref="C57:D57"/>
    <mergeCell ref="C53:D53"/>
    <mergeCell ref="E53:F53"/>
    <mergeCell ref="C52:D52"/>
    <mergeCell ref="E52:F52"/>
    <mergeCell ref="G53:H53"/>
    <mergeCell ref="A2:J2"/>
    <mergeCell ref="E9:F9"/>
    <mergeCell ref="G9:H9"/>
    <mergeCell ref="C8:D9"/>
    <mergeCell ref="I51:J51"/>
    <mergeCell ref="I52:J52"/>
    <mergeCell ref="A4:J4"/>
    <mergeCell ref="A6:J6"/>
    <mergeCell ref="A55:J55"/>
    <mergeCell ref="I53:J53"/>
    <mergeCell ref="E8:J8"/>
    <mergeCell ref="I9:J9"/>
    <mergeCell ref="F56:G56"/>
    <mergeCell ref="F58:G58"/>
    <mergeCell ref="C51:D51"/>
    <mergeCell ref="E51:F51"/>
    <mergeCell ref="G51:H51"/>
    <mergeCell ref="G52:H52"/>
  </mergeCells>
  <conditionalFormatting sqref="C22 E22 G22">
    <cfRule type="containsText" priority="5" dxfId="12" operator="containsText" stopIfTrue="1" text="Додаток2">
      <formula>NOT(ISERROR(SEARCH("Додаток2",C22)))</formula>
    </cfRule>
    <cfRule type="containsText" priority="6" dxfId="12" operator="containsText" stopIfTrue="1" text="Додаток2">
      <formula>NOT(ISERROR(SEARCH("Додаток2",C22)))</formula>
    </cfRule>
  </conditionalFormatting>
  <printOptions horizontalCentered="1"/>
  <pageMargins left="0.4724409448818898" right="0.2755905511811024" top="0.1968503937007874" bottom="0.1968503937007874" header="0" footer="0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2:M60"/>
  <sheetViews>
    <sheetView tabSelected="1" view="pageBreakPreview" zoomScale="61" zoomScaleNormal="75" zoomScaleSheetLayoutView="61" zoomScalePageLayoutView="0" workbookViewId="0" topLeftCell="A31">
      <selection activeCell="I58" sqref="I58"/>
    </sheetView>
  </sheetViews>
  <sheetFormatPr defaultColWidth="9.140625" defaultRowHeight="15"/>
  <cols>
    <col min="1" max="1" width="10.7109375" style="5" customWidth="1"/>
    <col min="2" max="2" width="85.28125" style="5" customWidth="1"/>
    <col min="3" max="3" width="19.421875" style="53" customWidth="1" collapsed="1"/>
    <col min="4" max="4" width="14.57421875" style="53" customWidth="1"/>
    <col min="5" max="5" width="18.57421875" style="5" customWidth="1"/>
    <col min="6" max="6" width="15.7109375" style="5" customWidth="1"/>
    <col min="7" max="7" width="18.57421875" style="5" customWidth="1"/>
    <col min="8" max="8" width="16.00390625" style="5" customWidth="1"/>
    <col min="9" max="9" width="17.421875" style="5" customWidth="1"/>
    <col min="10" max="10" width="16.421875" style="5" customWidth="1"/>
    <col min="11" max="11" width="22.28125" style="108" customWidth="1"/>
    <col min="12" max="12" width="10.7109375" style="5" customWidth="1"/>
    <col min="13" max="16384" width="9.140625" style="5" customWidth="1"/>
  </cols>
  <sheetData>
    <row r="1" ht="10.5" customHeight="1"/>
    <row r="2" spans="1:11" s="6" customFormat="1" ht="32.25" customHeight="1">
      <c r="A2" s="202" t="s">
        <v>89</v>
      </c>
      <c r="B2" s="202"/>
      <c r="C2" s="202"/>
      <c r="D2" s="202"/>
      <c r="E2" s="202"/>
      <c r="F2" s="202"/>
      <c r="G2" s="202"/>
      <c r="H2" s="202"/>
      <c r="I2" s="202"/>
      <c r="J2" s="202"/>
      <c r="K2" s="109"/>
    </row>
    <row r="3" spans="1:11" s="7" customFormat="1" ht="33" customHeight="1">
      <c r="A3" s="217" t="s">
        <v>87</v>
      </c>
      <c r="B3" s="217"/>
      <c r="C3" s="217"/>
      <c r="D3" s="217"/>
      <c r="E3" s="217"/>
      <c r="F3" s="217"/>
      <c r="G3" s="217"/>
      <c r="H3" s="217"/>
      <c r="I3" s="217"/>
      <c r="J3" s="217"/>
      <c r="K3" s="110"/>
    </row>
    <row r="4" spans="1:13" s="8" customFormat="1" ht="36.75" customHeight="1">
      <c r="A4" s="215" t="s">
        <v>90</v>
      </c>
      <c r="B4" s="215"/>
      <c r="C4" s="215"/>
      <c r="D4" s="215"/>
      <c r="E4" s="215"/>
      <c r="F4" s="215"/>
      <c r="G4" s="215"/>
      <c r="H4" s="215"/>
      <c r="I4" s="215"/>
      <c r="J4" s="215"/>
      <c r="K4" s="111"/>
      <c r="L4" s="21"/>
      <c r="M4" s="21"/>
    </row>
    <row r="5" spans="1:13" s="8" customFormat="1" ht="24" customHeight="1">
      <c r="A5" s="216" t="s">
        <v>88</v>
      </c>
      <c r="B5" s="216"/>
      <c r="C5" s="216"/>
      <c r="D5" s="216"/>
      <c r="E5" s="216"/>
      <c r="F5" s="216"/>
      <c r="G5" s="216"/>
      <c r="H5" s="216"/>
      <c r="I5" s="216"/>
      <c r="J5" s="216"/>
      <c r="K5" s="112"/>
      <c r="L5" s="21"/>
      <c r="M5" s="21"/>
    </row>
    <row r="6" spans="1:13" s="8" customFormat="1" ht="30" customHeight="1">
      <c r="A6" s="216" t="str">
        <f>'додаток 63 ЦВ (вода)'!A6:J6</f>
        <v>за 2020 рік</v>
      </c>
      <c r="B6" s="216"/>
      <c r="C6" s="216"/>
      <c r="D6" s="216"/>
      <c r="E6" s="216"/>
      <c r="F6" s="216"/>
      <c r="G6" s="216"/>
      <c r="H6" s="216"/>
      <c r="I6" s="216"/>
      <c r="J6" s="216"/>
      <c r="K6" s="112"/>
      <c r="L6" s="21"/>
      <c r="M6" s="21"/>
    </row>
    <row r="7" spans="1:13" s="8" customFormat="1" ht="22.5" customHeight="1" thickBot="1">
      <c r="A7" s="4"/>
      <c r="B7" s="4"/>
      <c r="C7" s="54"/>
      <c r="D7" s="54"/>
      <c r="E7" s="4"/>
      <c r="F7" s="4"/>
      <c r="G7" s="4"/>
      <c r="H7" s="4"/>
      <c r="I7" s="4"/>
      <c r="J7" s="2" t="s">
        <v>86</v>
      </c>
      <c r="K7" s="109"/>
      <c r="L7" s="21"/>
      <c r="M7" s="21"/>
    </row>
    <row r="8" spans="1:11" s="9" customFormat="1" ht="31.5" customHeight="1">
      <c r="A8" s="218" t="s">
        <v>0</v>
      </c>
      <c r="B8" s="220" t="s">
        <v>1</v>
      </c>
      <c r="C8" s="234" t="s">
        <v>85</v>
      </c>
      <c r="D8" s="235"/>
      <c r="E8" s="218" t="str">
        <f>'додаток 63 ЦВ (вода)'!E8:J8</f>
        <v>2020 рік</v>
      </c>
      <c r="F8" s="238"/>
      <c r="G8" s="238"/>
      <c r="H8" s="238"/>
      <c r="I8" s="238"/>
      <c r="J8" s="239"/>
      <c r="K8" s="113"/>
    </row>
    <row r="9" spans="1:11" s="9" customFormat="1" ht="38.25" customHeight="1">
      <c r="A9" s="219"/>
      <c r="B9" s="221"/>
      <c r="C9" s="236"/>
      <c r="D9" s="237"/>
      <c r="E9" s="203" t="str">
        <f>'додаток 63 ЦВ (вода)'!E9:F9</f>
        <v>План </v>
      </c>
      <c r="F9" s="204"/>
      <c r="G9" s="205" t="str">
        <f>'додаток 63 ЦВ (вода)'!G9:H9</f>
        <v>Факт </v>
      </c>
      <c r="H9" s="206"/>
      <c r="I9" s="188" t="str">
        <f>'додаток 63 ЦВ (вода)'!I9:J9</f>
        <v>Відхилення</v>
      </c>
      <c r="J9" s="189"/>
      <c r="K9" s="113"/>
    </row>
    <row r="10" spans="1:11" s="9" customFormat="1" ht="33" customHeight="1">
      <c r="A10" s="219"/>
      <c r="B10" s="221"/>
      <c r="C10" s="122" t="s">
        <v>76</v>
      </c>
      <c r="D10" s="123" t="s">
        <v>92</v>
      </c>
      <c r="E10" s="36" t="s">
        <v>77</v>
      </c>
      <c r="F10" s="37" t="s">
        <v>65</v>
      </c>
      <c r="G10" s="120" t="s">
        <v>79</v>
      </c>
      <c r="H10" s="37" t="s">
        <v>65</v>
      </c>
      <c r="I10" s="40" t="s">
        <v>79</v>
      </c>
      <c r="J10" s="42" t="s">
        <v>65</v>
      </c>
      <c r="K10" s="113"/>
    </row>
    <row r="11" spans="1:11" s="10" customFormat="1" ht="20.25" customHeight="1" thickBot="1">
      <c r="A11" s="26">
        <v>1</v>
      </c>
      <c r="B11" s="44">
        <v>2</v>
      </c>
      <c r="C11" s="170">
        <v>3</v>
      </c>
      <c r="D11" s="143">
        <v>4</v>
      </c>
      <c r="E11" s="56">
        <v>5</v>
      </c>
      <c r="F11" s="57">
        <v>6</v>
      </c>
      <c r="G11" s="121">
        <v>7</v>
      </c>
      <c r="H11" s="59">
        <v>8</v>
      </c>
      <c r="I11" s="58">
        <v>9</v>
      </c>
      <c r="J11" s="60">
        <v>10</v>
      </c>
      <c r="K11" s="114"/>
    </row>
    <row r="12" spans="1:12" s="11" customFormat="1" ht="27.75" customHeight="1">
      <c r="A12" s="25">
        <v>1</v>
      </c>
      <c r="B12" s="45" t="s">
        <v>57</v>
      </c>
      <c r="C12" s="171">
        <f aca="true" t="shared" si="0" ref="C12:J12">C13+C18+C19+C24</f>
        <v>17590.8136</v>
      </c>
      <c r="D12" s="144">
        <f t="shared" si="0"/>
        <v>5.728525892781546</v>
      </c>
      <c r="E12" s="61">
        <f t="shared" si="0"/>
        <v>17590.813619559172</v>
      </c>
      <c r="F12" s="62">
        <f t="shared" si="0"/>
        <v>5.728525899151075</v>
      </c>
      <c r="G12" s="165">
        <f>G13+G18+G19+G24</f>
        <v>21815.848</v>
      </c>
      <c r="H12" s="64">
        <f t="shared" si="0"/>
        <v>12.693927924101231</v>
      </c>
      <c r="I12" s="63">
        <f t="shared" si="0"/>
        <v>4225.03438044083</v>
      </c>
      <c r="J12" s="65">
        <f t="shared" si="0"/>
        <v>6.965402024950157</v>
      </c>
      <c r="K12" s="115">
        <f>G12-E12</f>
        <v>4225.034380440829</v>
      </c>
      <c r="L12" s="151">
        <f>H12-F12</f>
        <v>6.965402024950157</v>
      </c>
    </row>
    <row r="13" spans="1:11" s="11" customFormat="1" ht="27.75" customHeight="1">
      <c r="A13" s="16" t="s">
        <v>2</v>
      </c>
      <c r="B13" s="46" t="s">
        <v>58</v>
      </c>
      <c r="C13" s="172">
        <f aca="true" t="shared" si="1" ref="C13:J13">C14+C15+C16+C17</f>
        <v>3054.213</v>
      </c>
      <c r="D13" s="145">
        <f t="shared" si="1"/>
        <v>0.9946179096895211</v>
      </c>
      <c r="E13" s="66">
        <f t="shared" si="1"/>
        <v>3054.214</v>
      </c>
      <c r="F13" s="67">
        <f t="shared" si="1"/>
        <v>0.9946182353439236</v>
      </c>
      <c r="G13" s="166">
        <f>G14+G15+G16+G17</f>
        <v>3200.6310000000003</v>
      </c>
      <c r="H13" s="69">
        <f t="shared" si="1"/>
        <v>1.8623424230698735</v>
      </c>
      <c r="I13" s="68">
        <f t="shared" si="1"/>
        <v>146.4170000000006</v>
      </c>
      <c r="J13" s="70">
        <f t="shared" si="1"/>
        <v>0.8677241877259498</v>
      </c>
      <c r="K13" s="116"/>
    </row>
    <row r="14" spans="1:11" s="11" customFormat="1" ht="26.25" customHeight="1">
      <c r="A14" s="17" t="s">
        <v>3</v>
      </c>
      <c r="B14" s="47" t="s">
        <v>4</v>
      </c>
      <c r="C14" s="173">
        <v>2481.284</v>
      </c>
      <c r="D14" s="146">
        <f>C14/$C$53</f>
        <v>0.8080410585070701</v>
      </c>
      <c r="E14" s="82">
        <f>'[1]12 мес. '!H9</f>
        <v>2481.2839999999997</v>
      </c>
      <c r="F14" s="71">
        <f>E14/$E$53</f>
        <v>0.8080410585070699</v>
      </c>
      <c r="G14" s="157">
        <f>'[1]12 мес. '!J9</f>
        <v>2552.3070000000002</v>
      </c>
      <c r="H14" s="72">
        <f>G14/$G$53</f>
        <v>1.485103906947786</v>
      </c>
      <c r="I14" s="73">
        <f>G14-E14</f>
        <v>71.0230000000006</v>
      </c>
      <c r="J14" s="74">
        <f>H14-F14</f>
        <v>0.6770628484407162</v>
      </c>
      <c r="K14" s="116"/>
    </row>
    <row r="15" spans="1:11" s="11" customFormat="1" ht="71.25" customHeight="1">
      <c r="A15" s="17" t="s">
        <v>5</v>
      </c>
      <c r="B15" s="48" t="s">
        <v>72</v>
      </c>
      <c r="C15" s="173">
        <v>394.897</v>
      </c>
      <c r="D15" s="146">
        <f>C15/$C$53</f>
        <v>0.12859994659267798</v>
      </c>
      <c r="E15" s="152">
        <f>'[1]12 мес. '!H10</f>
        <v>394.89800000000014</v>
      </c>
      <c r="F15" s="71">
        <f>E15/$E$53</f>
        <v>0.12860027224708057</v>
      </c>
      <c r="G15" s="167">
        <f>'[1]12 мес. '!J10</f>
        <v>270.90000000000003</v>
      </c>
      <c r="H15" s="72">
        <f>G15/$G$53</f>
        <v>0.15762784351261633</v>
      </c>
      <c r="I15" s="73">
        <f aca="true" t="shared" si="2" ref="I15:J29">G15-E15</f>
        <v>-123.9980000000001</v>
      </c>
      <c r="J15" s="74">
        <f t="shared" si="2"/>
        <v>0.029027571265535762</v>
      </c>
      <c r="K15" s="116"/>
    </row>
    <row r="16" spans="1:11" s="11" customFormat="1" ht="31.5" customHeight="1">
      <c r="A16" s="17" t="s">
        <v>6</v>
      </c>
      <c r="B16" s="47" t="s">
        <v>7</v>
      </c>
      <c r="C16" s="173">
        <v>178.032</v>
      </c>
      <c r="D16" s="146">
        <f>C16/$C$53</f>
        <v>0.05797690458977316</v>
      </c>
      <c r="E16" s="82">
        <f>'[1]12 мес. '!H11</f>
        <v>178.03199999999998</v>
      </c>
      <c r="F16" s="71">
        <f>E16/$E$53</f>
        <v>0.05797690458977315</v>
      </c>
      <c r="G16" s="157">
        <f>'[1]12 мес. '!J11</f>
        <v>377.4240000000001</v>
      </c>
      <c r="H16" s="72">
        <f>G16/$G$53</f>
        <v>0.21961067260947106</v>
      </c>
      <c r="I16" s="73">
        <f t="shared" si="2"/>
        <v>199.3920000000001</v>
      </c>
      <c r="J16" s="74">
        <f t="shared" si="2"/>
        <v>0.16163376801969792</v>
      </c>
      <c r="K16" s="116"/>
    </row>
    <row r="17" spans="1:11" s="12" customFormat="1" ht="51.75" customHeight="1">
      <c r="A17" s="17" t="s">
        <v>8</v>
      </c>
      <c r="B17" s="47" t="s">
        <v>9</v>
      </c>
      <c r="C17" s="174">
        <v>0</v>
      </c>
      <c r="D17" s="147">
        <f>C17/$C$53</f>
        <v>0</v>
      </c>
      <c r="E17" s="105">
        <v>0</v>
      </c>
      <c r="F17" s="88">
        <f>E17/$E$53</f>
        <v>0</v>
      </c>
      <c r="G17" s="159">
        <v>0</v>
      </c>
      <c r="H17" s="90">
        <f>G17/$G$53</f>
        <v>0</v>
      </c>
      <c r="I17" s="89">
        <f t="shared" si="2"/>
        <v>0</v>
      </c>
      <c r="J17" s="91">
        <f t="shared" si="2"/>
        <v>0</v>
      </c>
      <c r="K17" s="115"/>
    </row>
    <row r="18" spans="1:12" s="11" customFormat="1" ht="29.25" customHeight="1">
      <c r="A18" s="16" t="s">
        <v>10</v>
      </c>
      <c r="B18" s="46" t="s">
        <v>11</v>
      </c>
      <c r="C18" s="172">
        <v>8646.5202</v>
      </c>
      <c r="D18" s="145">
        <f>C18/$C$53</f>
        <v>2.8157773696242603</v>
      </c>
      <c r="E18" s="81">
        <f>'[1]12 мес. '!H17</f>
        <v>8646.519999999999</v>
      </c>
      <c r="F18" s="67">
        <f>E18/$E$53</f>
        <v>2.815777304493379</v>
      </c>
      <c r="G18" s="156">
        <f>'[1]12 мес. '!J17</f>
        <v>10645.605</v>
      </c>
      <c r="H18" s="69">
        <f>G18/$G$53</f>
        <v>6.194329121584074</v>
      </c>
      <c r="I18" s="75">
        <f t="shared" si="2"/>
        <v>1999.085000000001</v>
      </c>
      <c r="J18" s="70">
        <f t="shared" si="2"/>
        <v>3.378551817090695</v>
      </c>
      <c r="K18" s="115">
        <f>G18-E18</f>
        <v>1999.085000000001</v>
      </c>
      <c r="L18" s="151">
        <f>H18-F18</f>
        <v>3.378551817090695</v>
      </c>
    </row>
    <row r="19" spans="1:12" s="11" customFormat="1" ht="31.5" customHeight="1">
      <c r="A19" s="16" t="s">
        <v>12</v>
      </c>
      <c r="B19" s="46" t="s">
        <v>59</v>
      </c>
      <c r="C19" s="172">
        <f aca="true" t="shared" si="3" ref="C19:J19">C20+C21+C22+C23</f>
        <v>2863.5394</v>
      </c>
      <c r="D19" s="145">
        <f t="shared" si="3"/>
        <v>0.9325242124048276</v>
      </c>
      <c r="E19" s="81">
        <f>E20+E21+E22+E23</f>
        <v>2863.539</v>
      </c>
      <c r="F19" s="67">
        <f t="shared" si="3"/>
        <v>0.9325240821430666</v>
      </c>
      <c r="G19" s="156">
        <f>G20+G21+G22+G23</f>
        <v>4460.634</v>
      </c>
      <c r="H19" s="69">
        <f t="shared" si="3"/>
        <v>2.5954969291954813</v>
      </c>
      <c r="I19" s="68">
        <f t="shared" si="3"/>
        <v>1597.0950000000003</v>
      </c>
      <c r="J19" s="70">
        <f t="shared" si="3"/>
        <v>1.6629728470524145</v>
      </c>
      <c r="K19" s="115">
        <f>G19-E19</f>
        <v>1597.0949999999998</v>
      </c>
      <c r="L19" s="151">
        <f>H19-F19</f>
        <v>1.6629728470524148</v>
      </c>
    </row>
    <row r="20" spans="1:11" s="11" customFormat="1" ht="46.5" customHeight="1">
      <c r="A20" s="17" t="s">
        <v>13</v>
      </c>
      <c r="B20" s="47" t="s">
        <v>74</v>
      </c>
      <c r="C20" s="173">
        <v>1902.234</v>
      </c>
      <c r="D20" s="146">
        <f>C20/$C$53</f>
        <v>0.6194708767267825</v>
      </c>
      <c r="E20" s="82">
        <f>'[1]12 мес. '!H20</f>
        <v>1902.234</v>
      </c>
      <c r="F20" s="71">
        <f>E20/$E$53</f>
        <v>0.6194708767267825</v>
      </c>
      <c r="G20" s="157">
        <f>'[1]12 мес. '!J20</f>
        <v>2331.1540000000005</v>
      </c>
      <c r="H20" s="72">
        <f aca="true" t="shared" si="4" ref="H20:H42">G20/$G$53</f>
        <v>1.356422214528644</v>
      </c>
      <c r="I20" s="73">
        <f>G20-E20</f>
        <v>428.9200000000005</v>
      </c>
      <c r="J20" s="74">
        <f t="shared" si="2"/>
        <v>0.7369513378018615</v>
      </c>
      <c r="K20" s="117"/>
    </row>
    <row r="21" spans="1:11" s="11" customFormat="1" ht="30" customHeight="1">
      <c r="A21" s="17" t="s">
        <v>14</v>
      </c>
      <c r="B21" s="47" t="s">
        <v>15</v>
      </c>
      <c r="C21" s="173">
        <v>958.95</v>
      </c>
      <c r="D21" s="146">
        <f>C21/$C$53</f>
        <v>0.31228628929834507</v>
      </c>
      <c r="E21" s="82">
        <f>'[1]12 мес. '!H22</f>
        <v>958.95</v>
      </c>
      <c r="F21" s="71">
        <f>E21/$E$53</f>
        <v>0.31228628929834507</v>
      </c>
      <c r="G21" s="157">
        <f>'[1]12 мес. '!J22</f>
        <v>1197.0059999999999</v>
      </c>
      <c r="H21" s="72">
        <f t="shared" si="4"/>
        <v>0.6964986137012285</v>
      </c>
      <c r="I21" s="73">
        <f aca="true" t="shared" si="5" ref="I21:J50">G21-E21</f>
        <v>238.0559999999998</v>
      </c>
      <c r="J21" s="74">
        <f t="shared" si="2"/>
        <v>0.3842123244028834</v>
      </c>
      <c r="K21" s="116"/>
    </row>
    <row r="22" spans="1:11" s="13" customFormat="1" ht="25.5" customHeight="1">
      <c r="A22" s="18" t="s">
        <v>55</v>
      </c>
      <c r="B22" s="49" t="s">
        <v>56</v>
      </c>
      <c r="C22" s="174">
        <v>0</v>
      </c>
      <c r="D22" s="147">
        <f>C22/$C$53</f>
        <v>0</v>
      </c>
      <c r="E22" s="104">
        <v>0</v>
      </c>
      <c r="F22" s="88">
        <f>E22/$E$53</f>
        <v>0</v>
      </c>
      <c r="G22" s="160">
        <v>0</v>
      </c>
      <c r="H22" s="90">
        <f t="shared" si="4"/>
        <v>0</v>
      </c>
      <c r="I22" s="89">
        <f t="shared" si="5"/>
        <v>0</v>
      </c>
      <c r="J22" s="91">
        <f t="shared" si="2"/>
        <v>0</v>
      </c>
      <c r="K22" s="115"/>
    </row>
    <row r="23" spans="1:11" s="11" customFormat="1" ht="26.25" customHeight="1">
      <c r="A23" s="17" t="s">
        <v>16</v>
      </c>
      <c r="B23" s="47" t="s">
        <v>17</v>
      </c>
      <c r="C23" s="173">
        <v>2.3554</v>
      </c>
      <c r="D23" s="146">
        <f>C23/$C$53</f>
        <v>0.0007670463797000072</v>
      </c>
      <c r="E23" s="82">
        <f>'[1]12 мес. '!H23+'[1]12 мес. '!C18+'[1]12 мес. '!H21</f>
        <v>2.3549999999999995</v>
      </c>
      <c r="F23" s="71">
        <f>E23/$E$53</f>
        <v>0.0007669161179389983</v>
      </c>
      <c r="G23" s="157">
        <f>'[1]12 мес. '!J23+'[1]12 мес. '!J18+'[1]12 мес. '!J21</f>
        <v>932.4739999999999</v>
      </c>
      <c r="H23" s="72">
        <f t="shared" si="4"/>
        <v>0.5425761009656086</v>
      </c>
      <c r="I23" s="73">
        <f t="shared" si="5"/>
        <v>930.1189999999999</v>
      </c>
      <c r="J23" s="74">
        <f t="shared" si="2"/>
        <v>0.5418091848476696</v>
      </c>
      <c r="K23" s="116"/>
    </row>
    <row r="24" spans="1:13" s="11" customFormat="1" ht="26.25" customHeight="1">
      <c r="A24" s="16" t="s">
        <v>18</v>
      </c>
      <c r="B24" s="46" t="s">
        <v>60</v>
      </c>
      <c r="C24" s="175">
        <f aca="true" t="shared" si="6" ref="C24:J24">SUM(C25:C29)</f>
        <v>3026.541</v>
      </c>
      <c r="D24" s="148">
        <f t="shared" si="6"/>
        <v>0.985606401062936</v>
      </c>
      <c r="E24" s="83">
        <f t="shared" si="6"/>
        <v>3026.5406195591713</v>
      </c>
      <c r="F24" s="77">
        <f t="shared" si="6"/>
        <v>0.9856062771707054</v>
      </c>
      <c r="G24" s="161">
        <f>SUM(G25:G29)</f>
        <v>3508.978</v>
      </c>
      <c r="H24" s="78">
        <f t="shared" si="6"/>
        <v>2.041759450251803</v>
      </c>
      <c r="I24" s="76">
        <f t="shared" si="6"/>
        <v>482.43738044082875</v>
      </c>
      <c r="J24" s="79">
        <f t="shared" si="6"/>
        <v>1.0561531730810976</v>
      </c>
      <c r="K24" s="115">
        <f>G24-E24</f>
        <v>482.43738044082875</v>
      </c>
      <c r="L24" s="151">
        <f>H24-F24</f>
        <v>1.0561531730810976</v>
      </c>
      <c r="M24" s="151"/>
    </row>
    <row r="25" spans="1:11" s="11" customFormat="1" ht="27.75" customHeight="1">
      <c r="A25" s="17" t="s">
        <v>19</v>
      </c>
      <c r="B25" s="47" t="s">
        <v>20</v>
      </c>
      <c r="C25" s="176">
        <v>1665.211</v>
      </c>
      <c r="D25" s="146">
        <f aca="true" t="shared" si="7" ref="D25:D39">C25/$C$53</f>
        <v>0.5422832932778419</v>
      </c>
      <c r="E25" s="84">
        <f>'[1]12 мес. '!H28</f>
        <v>1665.2110000000002</v>
      </c>
      <c r="F25" s="71">
        <f>E25/$E$53</f>
        <v>0.542283293277842</v>
      </c>
      <c r="G25" s="162">
        <f>'[1]12 мес. '!J28</f>
        <v>1514.89</v>
      </c>
      <c r="H25" s="72">
        <f t="shared" si="4"/>
        <v>0.881464909039599</v>
      </c>
      <c r="I25" s="73">
        <f t="shared" si="5"/>
        <v>-150.32100000000014</v>
      </c>
      <c r="J25" s="74">
        <f t="shared" si="2"/>
        <v>0.339181615761757</v>
      </c>
      <c r="K25" s="115"/>
    </row>
    <row r="26" spans="1:11" s="11" customFormat="1" ht="45.75" customHeight="1">
      <c r="A26" s="17" t="s">
        <v>21</v>
      </c>
      <c r="B26" s="47" t="s">
        <v>74</v>
      </c>
      <c r="C26" s="176">
        <v>366.346</v>
      </c>
      <c r="D26" s="146">
        <f t="shared" si="7"/>
        <v>0.11930218774627616</v>
      </c>
      <c r="E26" s="84">
        <f>'[1]12 мес. '!H30</f>
        <v>366.346</v>
      </c>
      <c r="F26" s="71">
        <f>E26/$E$53</f>
        <v>0.11930218774627616</v>
      </c>
      <c r="G26" s="162">
        <f>'[1]12 мес. '!J30</f>
        <v>328.71899999999994</v>
      </c>
      <c r="H26" s="72">
        <f t="shared" si="4"/>
        <v>0.1912708272116047</v>
      </c>
      <c r="I26" s="73">
        <f t="shared" si="5"/>
        <v>-37.627000000000066</v>
      </c>
      <c r="J26" s="74">
        <f t="shared" si="2"/>
        <v>0.07196863946532855</v>
      </c>
      <c r="K26" s="116"/>
    </row>
    <row r="27" spans="1:11" s="11" customFormat="1" ht="25.5" customHeight="1">
      <c r="A27" s="17" t="s">
        <v>22</v>
      </c>
      <c r="B27" s="47" t="s">
        <v>15</v>
      </c>
      <c r="C27" s="176">
        <v>121.283</v>
      </c>
      <c r="D27" s="146">
        <f t="shared" si="7"/>
        <v>0.03949634290105968</v>
      </c>
      <c r="E27" s="84">
        <f>'[1]12 мес. '!H32</f>
        <v>121.28299999999999</v>
      </c>
      <c r="F27" s="71">
        <f>E27/$E$53</f>
        <v>0.039496342901059675</v>
      </c>
      <c r="G27" s="162">
        <f>'[1]12 мес. '!J32</f>
        <v>372.77700000000004</v>
      </c>
      <c r="H27" s="72">
        <f t="shared" si="4"/>
        <v>0.21690673540458685</v>
      </c>
      <c r="I27" s="73">
        <f t="shared" si="5"/>
        <v>251.49400000000006</v>
      </c>
      <c r="J27" s="74">
        <f t="shared" si="2"/>
        <v>0.1774103925035272</v>
      </c>
      <c r="K27" s="116"/>
    </row>
    <row r="28" spans="1:11" s="11" customFormat="1" ht="52.5" customHeight="1">
      <c r="A28" s="17" t="s">
        <v>23</v>
      </c>
      <c r="B28" s="50" t="s">
        <v>73</v>
      </c>
      <c r="C28" s="176">
        <v>245.901</v>
      </c>
      <c r="D28" s="146">
        <f t="shared" si="7"/>
        <v>0.08007874323452979</v>
      </c>
      <c r="E28" s="84">
        <f>'[1]12 мес. '!H45</f>
        <v>245.90061955917128</v>
      </c>
      <c r="F28" s="71">
        <f>E28/$E$53</f>
        <v>0.08007861934229903</v>
      </c>
      <c r="G28" s="162">
        <f>'[1]12 мес. '!J45</f>
        <v>557.921</v>
      </c>
      <c r="H28" s="72">
        <f t="shared" si="4"/>
        <v>0.3246359692890455</v>
      </c>
      <c r="I28" s="73">
        <f t="shared" si="5"/>
        <v>312.0203804408288</v>
      </c>
      <c r="J28" s="74">
        <f t="shared" si="2"/>
        <v>0.24455734994674644</v>
      </c>
      <c r="K28" s="115"/>
    </row>
    <row r="29" spans="1:11" s="11" customFormat="1" ht="25.5" customHeight="1">
      <c r="A29" s="17" t="s">
        <v>69</v>
      </c>
      <c r="B29" s="47" t="s">
        <v>24</v>
      </c>
      <c r="C29" s="176">
        <v>627.8</v>
      </c>
      <c r="D29" s="146">
        <f t="shared" si="7"/>
        <v>0.20444583390322854</v>
      </c>
      <c r="E29" s="84">
        <f>'[1]12 мес. '!H33-E28+'[1]12 мес. '!H29+'[1]12 мес. '!H31</f>
        <v>627.8</v>
      </c>
      <c r="F29" s="71">
        <f>E29/$E$53</f>
        <v>0.20444583390322854</v>
      </c>
      <c r="G29" s="162">
        <f>'[1]12 мес. '!J33-G28+'[1]12 мес. '!J29+'[1]12 мес. '!J31</f>
        <v>734.671</v>
      </c>
      <c r="H29" s="72">
        <f t="shared" si="4"/>
        <v>0.427481009306967</v>
      </c>
      <c r="I29" s="73">
        <f t="shared" si="5"/>
        <v>106.8710000000001</v>
      </c>
      <c r="J29" s="74">
        <f t="shared" si="2"/>
        <v>0.22303517540373843</v>
      </c>
      <c r="K29" s="116"/>
    </row>
    <row r="30" spans="1:12" s="11" customFormat="1" ht="31.5" customHeight="1">
      <c r="A30" s="16" t="s">
        <v>25</v>
      </c>
      <c r="B30" s="46" t="s">
        <v>61</v>
      </c>
      <c r="C30" s="175">
        <f aca="true" t="shared" si="8" ref="C30:J30">SUM(C31:C35)</f>
        <v>574.3944</v>
      </c>
      <c r="D30" s="148">
        <f t="shared" si="8"/>
        <v>0.1870540651439067</v>
      </c>
      <c r="E30" s="83">
        <f t="shared" si="8"/>
        <v>574.3944277607626</v>
      </c>
      <c r="F30" s="77">
        <f t="shared" si="8"/>
        <v>0.18705407418432124</v>
      </c>
      <c r="G30" s="161">
        <f>SUM(G31:G35)</f>
        <v>890.7669999999999</v>
      </c>
      <c r="H30" s="78">
        <f t="shared" si="8"/>
        <v>0.5183081627250008</v>
      </c>
      <c r="I30" s="76">
        <f t="shared" si="8"/>
        <v>316.37257223923746</v>
      </c>
      <c r="J30" s="79">
        <f t="shared" si="8"/>
        <v>0.3312540885406795</v>
      </c>
      <c r="K30" s="115">
        <f>G30-E30</f>
        <v>316.37257223923734</v>
      </c>
      <c r="L30" s="151">
        <f>H30-F30</f>
        <v>0.33125408854067956</v>
      </c>
    </row>
    <row r="31" spans="1:11" s="11" customFormat="1" ht="27.75" customHeight="1">
      <c r="A31" s="17" t="s">
        <v>26</v>
      </c>
      <c r="B31" s="47" t="s">
        <v>20</v>
      </c>
      <c r="C31" s="176">
        <v>404.0048</v>
      </c>
      <c r="D31" s="146">
        <f t="shared" si="7"/>
        <v>0.13156594175996666</v>
      </c>
      <c r="E31" s="84">
        <f>'[1]12 мес. '!H71</f>
        <v>404.0050000000001</v>
      </c>
      <c r="F31" s="71">
        <f>E31/$E$53</f>
        <v>0.13156600689084721</v>
      </c>
      <c r="G31" s="162">
        <f>'[1]12 мес. '!J71</f>
        <v>611.636</v>
      </c>
      <c r="H31" s="72">
        <f t="shared" si="4"/>
        <v>0.3558909697108992</v>
      </c>
      <c r="I31" s="73">
        <f t="shared" si="5"/>
        <v>207.63099999999986</v>
      </c>
      <c r="J31" s="74">
        <f t="shared" si="5"/>
        <v>0.22432496282005196</v>
      </c>
      <c r="K31" s="116"/>
    </row>
    <row r="32" spans="1:11" s="11" customFormat="1" ht="45" customHeight="1">
      <c r="A32" s="17" t="s">
        <v>27</v>
      </c>
      <c r="B32" s="47" t="s">
        <v>74</v>
      </c>
      <c r="C32" s="176">
        <v>88.881</v>
      </c>
      <c r="D32" s="146">
        <f t="shared" si="7"/>
        <v>0.028944488950546125</v>
      </c>
      <c r="E32" s="84">
        <f>'[1]12 мес. '!H73</f>
        <v>88.88099999999997</v>
      </c>
      <c r="F32" s="71">
        <f>E32/$E$53</f>
        <v>0.028944488950546115</v>
      </c>
      <c r="G32" s="162">
        <f>'[1]12 мес. '!J73</f>
        <v>134.63400000000001</v>
      </c>
      <c r="H32" s="72">
        <f t="shared" si="4"/>
        <v>0.07833911806377847</v>
      </c>
      <c r="I32" s="73">
        <f t="shared" si="5"/>
        <v>45.75300000000004</v>
      </c>
      <c r="J32" s="74">
        <f t="shared" si="5"/>
        <v>0.04939462911323235</v>
      </c>
      <c r="K32" s="116"/>
    </row>
    <row r="33" spans="1:11" s="11" customFormat="1" ht="25.5" customHeight="1">
      <c r="A33" s="17" t="s">
        <v>28</v>
      </c>
      <c r="B33" s="47" t="s">
        <v>15</v>
      </c>
      <c r="C33" s="176">
        <v>2.582</v>
      </c>
      <c r="D33" s="146">
        <f t="shared" si="7"/>
        <v>0.0008408396673114624</v>
      </c>
      <c r="E33" s="84">
        <f>'[1]12 мес. '!H75</f>
        <v>2.5820000000000003</v>
      </c>
      <c r="F33" s="71">
        <f>E33/$E$53</f>
        <v>0.0008408396673114625</v>
      </c>
      <c r="G33" s="162">
        <f>'[1]12 мес. '!J75</f>
        <v>2.0119999999999996</v>
      </c>
      <c r="H33" s="72">
        <f t="shared" si="4"/>
        <v>0.0011707169477570467</v>
      </c>
      <c r="I33" s="73">
        <f t="shared" si="5"/>
        <v>-0.5700000000000007</v>
      </c>
      <c r="J33" s="74">
        <f t="shared" si="5"/>
        <v>0.0003298772804455842</v>
      </c>
      <c r="K33" s="116"/>
    </row>
    <row r="34" spans="1:11" s="11" customFormat="1" ht="54.75" customHeight="1">
      <c r="A34" s="17" t="s">
        <v>29</v>
      </c>
      <c r="B34" s="50" t="s">
        <v>73</v>
      </c>
      <c r="C34" s="177">
        <v>0</v>
      </c>
      <c r="D34" s="147">
        <f t="shared" si="7"/>
        <v>0</v>
      </c>
      <c r="E34" s="106">
        <v>0</v>
      </c>
      <c r="F34" s="88">
        <f>E34/$E$53</f>
        <v>0</v>
      </c>
      <c r="G34" s="163">
        <v>0</v>
      </c>
      <c r="H34" s="90">
        <f t="shared" si="4"/>
        <v>0</v>
      </c>
      <c r="I34" s="89">
        <f t="shared" si="5"/>
        <v>0</v>
      </c>
      <c r="J34" s="91">
        <f t="shared" si="5"/>
        <v>0</v>
      </c>
      <c r="K34" s="116"/>
    </row>
    <row r="35" spans="1:11" s="11" customFormat="1" ht="29.25" customHeight="1">
      <c r="A35" s="17" t="s">
        <v>70</v>
      </c>
      <c r="B35" s="47" t="s">
        <v>24</v>
      </c>
      <c r="C35" s="176">
        <v>78.9266</v>
      </c>
      <c r="D35" s="146">
        <f t="shared" si="7"/>
        <v>0.02570279476608244</v>
      </c>
      <c r="E35" s="84">
        <f>'[1]12 мес. '!H76-E34+'[1]12 мес. '!H72+'[1]12 мес. '!H74</f>
        <v>78.92642776076251</v>
      </c>
      <c r="F35" s="71">
        <f>E35/$E$53</f>
        <v>0.02570273867561647</v>
      </c>
      <c r="G35" s="162">
        <f>'[1]12 мес. '!J76-G34+'[1]12 мес. '!J72+'[1]12 мес. '!J74</f>
        <v>142.48500000000004</v>
      </c>
      <c r="H35" s="72">
        <f t="shared" si="4"/>
        <v>0.08290735800256605</v>
      </c>
      <c r="I35" s="73">
        <f t="shared" si="5"/>
        <v>63.558572239237535</v>
      </c>
      <c r="J35" s="74">
        <f t="shared" si="5"/>
        <v>0.05720461932694958</v>
      </c>
      <c r="K35" s="116"/>
    </row>
    <row r="36" spans="1:12" s="11" customFormat="1" ht="27.75" customHeight="1">
      <c r="A36" s="16" t="s">
        <v>30</v>
      </c>
      <c r="B36" s="46" t="s">
        <v>62</v>
      </c>
      <c r="C36" s="175">
        <f aca="true" t="shared" si="9" ref="C36:J36">SUM(C37:C40)</f>
        <v>464.92734999999993</v>
      </c>
      <c r="D36" s="148">
        <f t="shared" si="9"/>
        <v>0.15140563838032528</v>
      </c>
      <c r="E36" s="83">
        <f t="shared" si="9"/>
        <v>464.92750000000007</v>
      </c>
      <c r="F36" s="77">
        <f t="shared" si="9"/>
        <v>0.15140568722848566</v>
      </c>
      <c r="G36" s="161">
        <f>SUM(G37:G40)</f>
        <v>673.89</v>
      </c>
      <c r="H36" s="78">
        <f t="shared" si="9"/>
        <v>0.39211453475347724</v>
      </c>
      <c r="I36" s="76">
        <f t="shared" si="9"/>
        <v>208.96249999999986</v>
      </c>
      <c r="J36" s="79">
        <f t="shared" si="9"/>
        <v>0.24070884752499164</v>
      </c>
      <c r="K36" s="115">
        <f>G36-E36</f>
        <v>208.96249999999992</v>
      </c>
      <c r="L36" s="151">
        <f>H36-F36</f>
        <v>0.24070884752499158</v>
      </c>
    </row>
    <row r="37" spans="1:11" s="11" customFormat="1" ht="26.25" customHeight="1">
      <c r="A37" s="17" t="s">
        <v>31</v>
      </c>
      <c r="B37" s="47" t="s">
        <v>20</v>
      </c>
      <c r="C37" s="180">
        <v>330.7847</v>
      </c>
      <c r="D37" s="146">
        <f t="shared" si="7"/>
        <v>0.10772149384187525</v>
      </c>
      <c r="E37" s="181">
        <f>'[1]12 мес. '!H102</f>
        <v>330.78470000000004</v>
      </c>
      <c r="F37" s="71">
        <f>E37/$E$53</f>
        <v>0.10772149384187527</v>
      </c>
      <c r="G37" s="162">
        <f>'[1]12 мес. '!J102</f>
        <v>408.71599999999995</v>
      </c>
      <c r="H37" s="72">
        <f t="shared" si="4"/>
        <v>0.23781846323035247</v>
      </c>
      <c r="I37" s="73">
        <f t="shared" si="5"/>
        <v>77.93129999999991</v>
      </c>
      <c r="J37" s="74">
        <f t="shared" si="5"/>
        <v>0.1300969693884772</v>
      </c>
      <c r="K37" s="116"/>
    </row>
    <row r="38" spans="1:11" s="11" customFormat="1" ht="48" customHeight="1">
      <c r="A38" s="17" t="s">
        <v>32</v>
      </c>
      <c r="B38" s="47" t="s">
        <v>74</v>
      </c>
      <c r="C38" s="180">
        <v>72.7727</v>
      </c>
      <c r="D38" s="146">
        <f t="shared" si="7"/>
        <v>0.023698750138403123</v>
      </c>
      <c r="E38" s="181">
        <f>'[1]12 мес. '!H104</f>
        <v>72.7728</v>
      </c>
      <c r="F38" s="71">
        <f>E38/$E$53</f>
        <v>0.023698782703843378</v>
      </c>
      <c r="G38" s="162">
        <f>'[1]12 мес. '!J104</f>
        <v>87.279</v>
      </c>
      <c r="H38" s="72">
        <f t="shared" si="4"/>
        <v>0.050784793480759094</v>
      </c>
      <c r="I38" s="73">
        <f t="shared" si="5"/>
        <v>14.506199999999993</v>
      </c>
      <c r="J38" s="74">
        <f t="shared" si="5"/>
        <v>0.027086010776915716</v>
      </c>
      <c r="K38" s="116"/>
    </row>
    <row r="39" spans="1:11" s="11" customFormat="1" ht="31.5" customHeight="1">
      <c r="A39" s="17" t="s">
        <v>33</v>
      </c>
      <c r="B39" s="47" t="s">
        <v>15</v>
      </c>
      <c r="C39" s="176">
        <v>5.76</v>
      </c>
      <c r="D39" s="146">
        <f t="shared" si="7"/>
        <v>0.001875769358525958</v>
      </c>
      <c r="E39" s="84">
        <f>'[1]12 мес. '!H106</f>
        <v>5.760000000000002</v>
      </c>
      <c r="F39" s="71">
        <f>E39/$E$53</f>
        <v>0.0018757693585259585</v>
      </c>
      <c r="G39" s="162">
        <f>'[1]12 мес. '!J106</f>
        <v>1.4219999999999997</v>
      </c>
      <c r="H39" s="72">
        <f t="shared" si="4"/>
        <v>0.0008274152583054277</v>
      </c>
      <c r="I39" s="73">
        <f t="shared" si="5"/>
        <v>-4.338000000000002</v>
      </c>
      <c r="J39" s="74">
        <f t="shared" si="5"/>
        <v>-0.0010483541002205307</v>
      </c>
      <c r="K39" s="116"/>
    </row>
    <row r="40" spans="1:11" s="11" customFormat="1" ht="31.5" customHeight="1">
      <c r="A40" s="17" t="s">
        <v>34</v>
      </c>
      <c r="B40" s="47" t="s">
        <v>24</v>
      </c>
      <c r="C40" s="176">
        <v>55.60995</v>
      </c>
      <c r="D40" s="146">
        <f>C40/$C$53</f>
        <v>0.018109625041520937</v>
      </c>
      <c r="E40" s="84">
        <f>'[1]12 мес. '!H107+'[1]12 мес. '!H103+'[1]12 мес. '!H105</f>
        <v>55.61</v>
      </c>
      <c r="F40" s="71">
        <f>E40/$E$53</f>
        <v>0.018109641324241064</v>
      </c>
      <c r="G40" s="162">
        <f>'[1]12 мес. '!J107+'[1]12 мес. '!J103+'[1]12 мес. '!J105</f>
        <v>176.47299999999998</v>
      </c>
      <c r="H40" s="72">
        <f>G40/$G$53</f>
        <v>0.1026838627840603</v>
      </c>
      <c r="I40" s="73">
        <f t="shared" si="5"/>
        <v>120.86299999999999</v>
      </c>
      <c r="J40" s="74">
        <f t="shared" si="5"/>
        <v>0.08457422145981924</v>
      </c>
      <c r="K40" s="116"/>
    </row>
    <row r="41" spans="1:11" s="11" customFormat="1" ht="31.5" customHeight="1">
      <c r="A41" s="16" t="s">
        <v>35</v>
      </c>
      <c r="B41" s="46" t="s">
        <v>36</v>
      </c>
      <c r="C41" s="178">
        <v>0</v>
      </c>
      <c r="D41" s="149">
        <f>C41/$C$53</f>
        <v>0</v>
      </c>
      <c r="E41" s="107">
        <v>0</v>
      </c>
      <c r="F41" s="92">
        <f>E41/$C$53</f>
        <v>0</v>
      </c>
      <c r="G41" s="164">
        <v>0</v>
      </c>
      <c r="H41" s="93">
        <f>G41/$G$53</f>
        <v>0</v>
      </c>
      <c r="I41" s="94">
        <f t="shared" si="5"/>
        <v>0</v>
      </c>
      <c r="J41" s="95">
        <f t="shared" si="5"/>
        <v>0</v>
      </c>
      <c r="K41" s="115"/>
    </row>
    <row r="42" spans="1:11" s="11" customFormat="1" ht="31.5" customHeight="1">
      <c r="A42" s="16" t="s">
        <v>37</v>
      </c>
      <c r="B42" s="46" t="s">
        <v>38</v>
      </c>
      <c r="C42" s="178">
        <v>0</v>
      </c>
      <c r="D42" s="149">
        <f>C42/$C$53</f>
        <v>0</v>
      </c>
      <c r="E42" s="107">
        <v>0</v>
      </c>
      <c r="F42" s="92">
        <f>E42/$C$53</f>
        <v>0</v>
      </c>
      <c r="G42" s="164">
        <v>0</v>
      </c>
      <c r="H42" s="93">
        <f t="shared" si="4"/>
        <v>0</v>
      </c>
      <c r="I42" s="94">
        <f t="shared" si="5"/>
        <v>0</v>
      </c>
      <c r="J42" s="95">
        <f t="shared" si="5"/>
        <v>0</v>
      </c>
      <c r="K42" s="116"/>
    </row>
    <row r="43" spans="1:12" s="11" customFormat="1" ht="31.5" customHeight="1">
      <c r="A43" s="16" t="s">
        <v>39</v>
      </c>
      <c r="B43" s="46" t="s">
        <v>40</v>
      </c>
      <c r="C43" s="175">
        <f aca="true" t="shared" si="10" ref="C43:H43">C12+C30+C36+C41+C42</f>
        <v>18630.135350000004</v>
      </c>
      <c r="D43" s="148">
        <f t="shared" si="10"/>
        <v>6.066985596305778</v>
      </c>
      <c r="E43" s="83">
        <f t="shared" si="10"/>
        <v>18630.135547319936</v>
      </c>
      <c r="F43" s="77">
        <f t="shared" si="10"/>
        <v>6.066985660563882</v>
      </c>
      <c r="G43" s="161">
        <f>G12+G30+G36+G41+G42</f>
        <v>23380.505</v>
      </c>
      <c r="H43" s="78">
        <f t="shared" si="10"/>
        <v>13.604350621579709</v>
      </c>
      <c r="I43" s="75">
        <f t="shared" si="5"/>
        <v>4750.369452680065</v>
      </c>
      <c r="J43" s="79">
        <f>J12+J30+J36+J41+J42</f>
        <v>7.537364961015827</v>
      </c>
      <c r="K43" s="115">
        <f>G43-E43</f>
        <v>4750.369452680065</v>
      </c>
      <c r="L43" s="151">
        <f>H43-F43</f>
        <v>7.537364961015827</v>
      </c>
    </row>
    <row r="44" spans="1:11" s="11" customFormat="1" ht="31.5" customHeight="1">
      <c r="A44" s="16" t="s">
        <v>41</v>
      </c>
      <c r="B44" s="46" t="s">
        <v>63</v>
      </c>
      <c r="C44" s="178">
        <f aca="true" t="shared" si="11" ref="C44:J44">SUM(C45:C49)</f>
        <v>0</v>
      </c>
      <c r="D44" s="150">
        <f t="shared" si="11"/>
        <v>0</v>
      </c>
      <c r="E44" s="107">
        <f t="shared" si="11"/>
        <v>0</v>
      </c>
      <c r="F44" s="96">
        <f t="shared" si="11"/>
        <v>0</v>
      </c>
      <c r="G44" s="164">
        <f>SUM(G45:G49)</f>
        <v>0</v>
      </c>
      <c r="H44" s="98">
        <f t="shared" si="11"/>
        <v>0</v>
      </c>
      <c r="I44" s="97">
        <f t="shared" si="11"/>
        <v>0</v>
      </c>
      <c r="J44" s="99">
        <f t="shared" si="11"/>
        <v>0</v>
      </c>
      <c r="K44" s="116"/>
    </row>
    <row r="45" spans="1:11" s="11" customFormat="1" ht="26.25" customHeight="1">
      <c r="A45" s="17" t="s">
        <v>42</v>
      </c>
      <c r="B45" s="47" t="s">
        <v>43</v>
      </c>
      <c r="C45" s="177">
        <v>0</v>
      </c>
      <c r="D45" s="147">
        <f aca="true" t="shared" si="12" ref="D45:D50">C45/$C$53</f>
        <v>0</v>
      </c>
      <c r="E45" s="106">
        <v>0</v>
      </c>
      <c r="F45" s="88">
        <f aca="true" t="shared" si="13" ref="F45:F50">E45/$E$53</f>
        <v>0</v>
      </c>
      <c r="G45" s="163">
        <v>0</v>
      </c>
      <c r="H45" s="90">
        <f aca="true" t="shared" si="14" ref="H45:H50">G45/$G$53</f>
        <v>0</v>
      </c>
      <c r="I45" s="89">
        <f t="shared" si="5"/>
        <v>0</v>
      </c>
      <c r="J45" s="91">
        <f t="shared" si="5"/>
        <v>0</v>
      </c>
      <c r="K45" s="116"/>
    </row>
    <row r="46" spans="1:11" s="11" customFormat="1" ht="26.25" customHeight="1">
      <c r="A46" s="17" t="s">
        <v>44</v>
      </c>
      <c r="B46" s="47" t="s">
        <v>45</v>
      </c>
      <c r="C46" s="177">
        <v>0</v>
      </c>
      <c r="D46" s="147">
        <f t="shared" si="12"/>
        <v>0</v>
      </c>
      <c r="E46" s="106">
        <v>0</v>
      </c>
      <c r="F46" s="88">
        <f t="shared" si="13"/>
        <v>0</v>
      </c>
      <c r="G46" s="163">
        <v>0</v>
      </c>
      <c r="H46" s="90">
        <f t="shared" si="14"/>
        <v>0</v>
      </c>
      <c r="I46" s="89">
        <f t="shared" si="5"/>
        <v>0</v>
      </c>
      <c r="J46" s="91">
        <f t="shared" si="5"/>
        <v>0</v>
      </c>
      <c r="K46" s="116"/>
    </row>
    <row r="47" spans="1:11" s="11" customFormat="1" ht="26.25" customHeight="1">
      <c r="A47" s="17" t="s">
        <v>46</v>
      </c>
      <c r="B47" s="47" t="s">
        <v>47</v>
      </c>
      <c r="C47" s="177">
        <v>0</v>
      </c>
      <c r="D47" s="147">
        <f t="shared" si="12"/>
        <v>0</v>
      </c>
      <c r="E47" s="106">
        <v>0</v>
      </c>
      <c r="F47" s="88">
        <f t="shared" si="13"/>
        <v>0</v>
      </c>
      <c r="G47" s="163">
        <v>0</v>
      </c>
      <c r="H47" s="90">
        <f t="shared" si="14"/>
        <v>0</v>
      </c>
      <c r="I47" s="89">
        <f t="shared" si="5"/>
        <v>0</v>
      </c>
      <c r="J47" s="91">
        <f t="shared" si="5"/>
        <v>0</v>
      </c>
      <c r="K47" s="118"/>
    </row>
    <row r="48" spans="1:11" s="11" customFormat="1" ht="26.25" customHeight="1">
      <c r="A48" s="17" t="s">
        <v>48</v>
      </c>
      <c r="B48" s="47" t="s">
        <v>49</v>
      </c>
      <c r="C48" s="177">
        <v>0</v>
      </c>
      <c r="D48" s="147">
        <f t="shared" si="12"/>
        <v>0</v>
      </c>
      <c r="E48" s="106">
        <v>0</v>
      </c>
      <c r="F48" s="88">
        <f t="shared" si="13"/>
        <v>0</v>
      </c>
      <c r="G48" s="163">
        <v>0</v>
      </c>
      <c r="H48" s="90">
        <f t="shared" si="14"/>
        <v>0</v>
      </c>
      <c r="I48" s="89">
        <f t="shared" si="5"/>
        <v>0</v>
      </c>
      <c r="J48" s="91">
        <f t="shared" si="5"/>
        <v>0</v>
      </c>
      <c r="K48" s="119"/>
    </row>
    <row r="49" spans="1:11" s="11" customFormat="1" ht="26.25" customHeight="1">
      <c r="A49" s="17" t="s">
        <v>50</v>
      </c>
      <c r="B49" s="47" t="s">
        <v>51</v>
      </c>
      <c r="C49" s="177">
        <v>0</v>
      </c>
      <c r="D49" s="147">
        <f t="shared" si="12"/>
        <v>0</v>
      </c>
      <c r="E49" s="106">
        <v>0</v>
      </c>
      <c r="F49" s="88">
        <f t="shared" si="13"/>
        <v>0</v>
      </c>
      <c r="G49" s="163">
        <v>0</v>
      </c>
      <c r="H49" s="90">
        <f t="shared" si="14"/>
        <v>0</v>
      </c>
      <c r="I49" s="89">
        <f t="shared" si="5"/>
        <v>0</v>
      </c>
      <c r="J49" s="91">
        <f t="shared" si="5"/>
        <v>0</v>
      </c>
      <c r="K49" s="108"/>
    </row>
    <row r="50" spans="1:11" s="11" customFormat="1" ht="72.75" customHeight="1">
      <c r="A50" s="19" t="s">
        <v>52</v>
      </c>
      <c r="B50" s="51" t="s">
        <v>71</v>
      </c>
      <c r="C50" s="175">
        <v>36.62</v>
      </c>
      <c r="D50" s="145">
        <f t="shared" si="12"/>
        <v>0.011925464220350795</v>
      </c>
      <c r="E50" s="107">
        <v>0</v>
      </c>
      <c r="F50" s="92">
        <f t="shared" si="13"/>
        <v>0</v>
      </c>
      <c r="G50" s="164">
        <v>0</v>
      </c>
      <c r="H50" s="93">
        <f t="shared" si="14"/>
        <v>0</v>
      </c>
      <c r="I50" s="94">
        <f t="shared" si="5"/>
        <v>0</v>
      </c>
      <c r="J50" s="95">
        <f t="shared" si="5"/>
        <v>0</v>
      </c>
      <c r="K50" s="108"/>
    </row>
    <row r="51" spans="1:11" ht="52.5" customHeight="1">
      <c r="A51" s="19" t="s">
        <v>53</v>
      </c>
      <c r="B51" s="46" t="s">
        <v>64</v>
      </c>
      <c r="C51" s="240">
        <f>C43+C44+C50</f>
        <v>18666.755350000003</v>
      </c>
      <c r="D51" s="241"/>
      <c r="E51" s="246">
        <f>E43+E44+E50</f>
        <v>18630.135547319936</v>
      </c>
      <c r="F51" s="247"/>
      <c r="G51" s="248">
        <f>G43+G44+G50</f>
        <v>23380.505</v>
      </c>
      <c r="H51" s="249"/>
      <c r="I51" s="250">
        <f>G51-E51</f>
        <v>4750.369452680065</v>
      </c>
      <c r="J51" s="251"/>
      <c r="K51" s="153">
        <f>G51-E51</f>
        <v>4750.369452680065</v>
      </c>
    </row>
    <row r="52" spans="1:11" ht="53.25" customHeight="1">
      <c r="A52" s="19" t="s">
        <v>54</v>
      </c>
      <c r="B52" s="46" t="s">
        <v>66</v>
      </c>
      <c r="C52" s="242">
        <f>C51/C53</f>
        <v>6.078911060526129</v>
      </c>
      <c r="D52" s="243"/>
      <c r="E52" s="252">
        <f>E51/E53</f>
        <v>6.0669856605638826</v>
      </c>
      <c r="F52" s="230"/>
      <c r="G52" s="253">
        <f>G51/G53</f>
        <v>13.60435062157971</v>
      </c>
      <c r="H52" s="230"/>
      <c r="I52" s="230">
        <f>G52-E52</f>
        <v>7.537364961015828</v>
      </c>
      <c r="J52" s="231"/>
      <c r="K52" s="115"/>
    </row>
    <row r="53" spans="1:11" ht="39" customHeight="1" thickBot="1">
      <c r="A53" s="20" t="s">
        <v>68</v>
      </c>
      <c r="B53" s="52" t="s">
        <v>67</v>
      </c>
      <c r="C53" s="244">
        <v>3070.74</v>
      </c>
      <c r="D53" s="245"/>
      <c r="E53" s="225">
        <f>'[1]12 мес. '!H131</f>
        <v>3070.74</v>
      </c>
      <c r="F53" s="201"/>
      <c r="G53" s="200">
        <f>'[1]12 мес. '!J131</f>
        <v>1718.6050000000002</v>
      </c>
      <c r="H53" s="201"/>
      <c r="I53" s="232">
        <f>G53-E53</f>
        <v>-1352.1349999999995</v>
      </c>
      <c r="J53" s="233"/>
      <c r="K53" s="115"/>
    </row>
    <row r="54" spans="1:7" ht="27.75" customHeight="1">
      <c r="A54" s="15"/>
      <c r="B54" s="3"/>
      <c r="C54" s="55"/>
      <c r="D54" s="55"/>
      <c r="G54" s="14"/>
    </row>
    <row r="55" spans="1:10" ht="27.75" customHeight="1">
      <c r="A55" s="182" t="s">
        <v>95</v>
      </c>
      <c r="B55" s="182"/>
      <c r="C55" s="182"/>
      <c r="D55" s="182"/>
      <c r="E55" s="182"/>
      <c r="F55" s="182"/>
      <c r="G55" s="182"/>
      <c r="H55" s="182"/>
      <c r="I55" s="182"/>
      <c r="J55" s="182"/>
    </row>
    <row r="56" spans="1:10" ht="66" customHeight="1">
      <c r="A56" s="22"/>
      <c r="B56" s="23" t="s">
        <v>99</v>
      </c>
      <c r="C56" s="35"/>
      <c r="D56" s="35"/>
      <c r="E56" s="24"/>
      <c r="F56" s="190" t="str">
        <f>'додаток 63 ЦВ (вода)'!F56</f>
        <v>Ю. В. Явтушенко</v>
      </c>
      <c r="G56" s="190"/>
      <c r="H56" s="28"/>
      <c r="I56" s="31"/>
      <c r="J56" s="28"/>
    </row>
    <row r="57" spans="1:10" ht="19.5" customHeight="1">
      <c r="A57" s="22"/>
      <c r="B57" s="23"/>
      <c r="C57" s="222"/>
      <c r="D57" s="222"/>
      <c r="E57" s="32"/>
      <c r="F57" s="168"/>
      <c r="G57" s="169"/>
      <c r="H57" s="28"/>
      <c r="I57" s="28"/>
      <c r="J57" s="28"/>
    </row>
    <row r="58" spans="2:10" ht="27" customHeight="1">
      <c r="B58" s="23" t="s">
        <v>81</v>
      </c>
      <c r="C58" s="33"/>
      <c r="D58" s="33"/>
      <c r="E58" s="28"/>
      <c r="F58" s="191" t="str">
        <f>'додаток 63 ЦВ (вода)'!F58:G58</f>
        <v>О.В.Калитка</v>
      </c>
      <c r="G58" s="191"/>
      <c r="H58" s="28"/>
      <c r="I58" s="28"/>
      <c r="J58" s="28"/>
    </row>
    <row r="59" spans="2:10" ht="22.5">
      <c r="B59" s="23"/>
      <c r="C59" s="33"/>
      <c r="D59" s="33"/>
      <c r="E59" s="28"/>
      <c r="F59" s="169"/>
      <c r="G59" s="169"/>
      <c r="H59" s="28"/>
      <c r="I59" s="28"/>
      <c r="J59" s="28"/>
    </row>
    <row r="60" spans="2:10" ht="23.25" customHeight="1">
      <c r="B60" s="23" t="s">
        <v>82</v>
      </c>
      <c r="C60" s="33"/>
      <c r="D60" s="33"/>
      <c r="E60" s="28"/>
      <c r="F60" s="191" t="str">
        <f>'додаток 63 ЦВ (вода)'!F60:G60</f>
        <v>Л.О.Боброва</v>
      </c>
      <c r="G60" s="191"/>
      <c r="H60" s="28"/>
      <c r="I60" s="28"/>
      <c r="J60" s="28"/>
    </row>
  </sheetData>
  <sheetProtection/>
  <mergeCells count="29">
    <mergeCell ref="C51:D51"/>
    <mergeCell ref="C52:D52"/>
    <mergeCell ref="C53:D53"/>
    <mergeCell ref="G9:H9"/>
    <mergeCell ref="I9:J9"/>
    <mergeCell ref="E51:F51"/>
    <mergeCell ref="G51:H51"/>
    <mergeCell ref="I51:J51"/>
    <mergeCell ref="E52:F52"/>
    <mergeCell ref="G52:H52"/>
    <mergeCell ref="A2:J2"/>
    <mergeCell ref="A3:J3"/>
    <mergeCell ref="A4:J4"/>
    <mergeCell ref="A8:A10"/>
    <mergeCell ref="B8:B10"/>
    <mergeCell ref="C8:D9"/>
    <mergeCell ref="E8:J8"/>
    <mergeCell ref="E9:F9"/>
    <mergeCell ref="A5:J5"/>
    <mergeCell ref="A6:J6"/>
    <mergeCell ref="A55:J55"/>
    <mergeCell ref="F56:G56"/>
    <mergeCell ref="C57:D57"/>
    <mergeCell ref="F58:G58"/>
    <mergeCell ref="F60:G60"/>
    <mergeCell ref="I52:J52"/>
    <mergeCell ref="E53:F53"/>
    <mergeCell ref="G53:H53"/>
    <mergeCell ref="I53:J53"/>
  </mergeCells>
  <conditionalFormatting sqref="C22">
    <cfRule type="containsText" priority="9" dxfId="12" operator="containsText" stopIfTrue="1" text="Додаток2">
      <formula>NOT(ISERROR(SEARCH("Додаток2",C22)))</formula>
    </cfRule>
    <cfRule type="containsText" priority="10" dxfId="12" operator="containsText" stopIfTrue="1" text="Додаток2">
      <formula>NOT(ISERROR(SEARCH("Додаток2",C22)))</formula>
    </cfRule>
  </conditionalFormatting>
  <conditionalFormatting sqref="E22">
    <cfRule type="containsText" priority="7" dxfId="12" operator="containsText" stopIfTrue="1" text="Додаток2">
      <formula>NOT(ISERROR(SEARCH("Додаток2",E22)))</formula>
    </cfRule>
    <cfRule type="containsText" priority="8" dxfId="12" operator="containsText" stopIfTrue="1" text="Додаток2">
      <formula>NOT(ISERROR(SEARCH("Додаток2",E22)))</formula>
    </cfRule>
  </conditionalFormatting>
  <conditionalFormatting sqref="E22">
    <cfRule type="containsText" priority="5" dxfId="12" operator="containsText" stopIfTrue="1" text="Додаток2">
      <formula>NOT(ISERROR(SEARCH("Додаток2",E22)))</formula>
    </cfRule>
    <cfRule type="containsText" priority="6" dxfId="12" operator="containsText" stopIfTrue="1" text="Додаток2">
      <formula>NOT(ISERROR(SEARCH("Додаток2",E22)))</formula>
    </cfRule>
  </conditionalFormatting>
  <conditionalFormatting sqref="G22">
    <cfRule type="containsText" priority="3" dxfId="12" operator="containsText" stopIfTrue="1" text="Додаток2">
      <formula>NOT(ISERROR(SEARCH("Додаток2",G22)))</formula>
    </cfRule>
    <cfRule type="containsText" priority="4" dxfId="12" operator="containsText" stopIfTrue="1" text="Додаток2">
      <formula>NOT(ISERROR(SEARCH("Додаток2",G22)))</formula>
    </cfRule>
  </conditionalFormatting>
  <conditionalFormatting sqref="G22">
    <cfRule type="containsText" priority="1" dxfId="12" operator="containsText" stopIfTrue="1" text="Додаток2">
      <formula>NOT(ISERROR(SEARCH("Додаток2",G22)))</formula>
    </cfRule>
    <cfRule type="containsText" priority="2" dxfId="12" operator="containsText" stopIfTrue="1" text="Додаток2">
      <formula>NOT(ISERROR(SEARCH("Додаток2",G22)))</formula>
    </cfRule>
  </conditionalFormatting>
  <printOptions horizontalCentered="1"/>
  <pageMargins left="0.5511811023622047" right="0.1968503937007874" top="0.35433070866141736" bottom="0.21" header="0" footer="0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2021-02-11T11:56:04Z</dcterms:modified>
  <cp:category/>
  <cp:version/>
  <cp:contentType/>
  <cp:contentStatus/>
</cp:coreProperties>
</file>