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63 ЦВ (вода)" sheetId="1" r:id="rId1"/>
    <sheet name="додаток 63 ЦВ (водовідведення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63 ЦВ (вода)'!$A$1:$J$61</definedName>
    <definedName name="_xlnm.Print_Area" localSheetId="1">'додаток 63 ЦВ (водовідведення)'!$A$1:$J$61</definedName>
  </definedNames>
  <calcPr fullCalcOnLoad="1"/>
</workbook>
</file>

<file path=xl/sharedStrings.xml><?xml version="1.0" encoding="utf-8"?>
<sst xmlns="http://schemas.openxmlformats.org/spreadsheetml/2006/main" count="223" uniqueCount="101">
  <si>
    <t>№
з/п</t>
  </si>
  <si>
    <t>Найменування показників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</si>
  <si>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</si>
  <si>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</si>
  <si>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</si>
  <si>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</si>
  <si>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</si>
  <si>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</si>
  <si>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</si>
  <si>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</si>
  <si>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</si>
  <si>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</si>
  <si>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</si>
  <si>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</si>
  <si>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</si>
  <si>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</si>
  <si>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</si>
  <si>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</si>
  <si>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</si>
  <si>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</si>
  <si>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</si>
  <si>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</si>
  <si>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</si>
  <si>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</si>
  <si>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</si>
  <si>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</si>
  <si>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</si>
  <si>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</si>
  <si>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</si>
  <si>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</si>
  <si>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</si>
  <si>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</si>
  <si>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</si>
  <si>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</si>
  <si>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</si>
  <si>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</si>
  <si>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</si>
  <si>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</si>
  <si>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</si>
  <si>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</si>
  <si>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</si>
  <si>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</si>
  <si>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</si>
  <si>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</si>
  <si>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</si>
  <si>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</si>
  <si>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</si>
  <si>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</si>
  <si>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</si>
  <si>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</si>
  <si>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</si>
  <si>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</si>
  <si>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</si>
  <si>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</si>
  <si>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</si>
  <si>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</si>
  <si>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</si>
  <si>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</si>
  <si>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</si>
  <si>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</si>
  <si>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</si>
  <si>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</si>
  <si>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</si>
  <si>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</si>
  <si>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</si>
  <si>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</si>
  <si>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</si>
  <si>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</si>
  <si>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</si>
  <si>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1.4.5</t>
  </si>
  <si>
    <t>2.5</t>
  </si>
  <si>
    <t>Сума компенсації/вилучення витрат на електроенергію, податки та збори за попередній звітний період</t>
  </si>
  <si>
    <t>витрати на придбання води в інших суб’єктів господарювання/очищення власних стічних вод іншими суб’єктами господарювання</t>
  </si>
  <si>
    <t>витрати, пов’язані зі сплатою податків, зборів та інших, передбачених законодавством, обов’язкових платежів</t>
  </si>
  <si>
    <t>єдиний внесок на загальнообовязкове державне соціальне страхування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</si>
  <si>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 xml:space="preserve">централізоване водопостачання </t>
    </r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</si>
  <si>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</si>
  <si>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</si>
  <si>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</si>
  <si>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</si>
  <si>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</si>
  <si>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Головний бухгалтер</t>
  </si>
  <si>
    <t>Л.О.Боброва</t>
  </si>
  <si>
    <t xml:space="preserve">Річний план відповідно до структури </t>
  </si>
  <si>
    <t>без ПДВ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</si>
  <si>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>централізоване водовідведення</t>
    </r>
  </si>
  <si>
    <t>ЛКСП «Лисичанськводоканал»</t>
  </si>
  <si>
    <t xml:space="preserve">ЗВІТ </t>
  </si>
  <si>
    <t>Сума компенсації/вилучення витрат на електроенергію, податки та збори, на оплату праці за попередній звітний період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</si>
  <si>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</si>
  <si>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 xml:space="preserve">План </t>
    </r>
    <r>
      <rPr>
        <sz val="18"/>
        <rFont val="Times New Roman"/>
        <family val="1"/>
      </rPr>
      <t>*</t>
    </r>
  </si>
  <si>
    <t>Головний економіст</t>
  </si>
  <si>
    <t>О.В.Калитка</t>
  </si>
  <si>
    <t>(додаток 63 до Постанови НКРЕКП від 16.06.2016р. № 1141 (у редакції Постанови НКРЕКП від 16.12.2020 р. № 2499)</t>
  </si>
  <si>
    <t>12</t>
  </si>
  <si>
    <t>Коригування витрат відповідно до рішення Луганського окружного адмінистративного суду від 18 грудня 2019 року по справі № 360/428/19</t>
  </si>
  <si>
    <r>
      <t xml:space="preserve">*Примітка. Дія тарифу з 01.01.2021 </t>
    </r>
    <r>
      <rPr>
        <sz val="18"/>
        <rFont val="Times New Roman"/>
        <family val="1"/>
      </rPr>
      <t>(Постанова НКРЕКП № 2499 від 16.12.2020)</t>
    </r>
  </si>
  <si>
    <t>Генеральний директор</t>
  </si>
  <si>
    <t>Ю.В.Явтушенко</t>
  </si>
  <si>
    <t>за 1 півріччя 2021 року</t>
  </si>
  <si>
    <t>1 півріччя 2021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</si>
</sst>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0.0000"/>
    <numFmt numFmtId="171" formatCode="#,##0.00000"/>
  </numFmts>
  <fonts count="76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4" fillId="0" borderId="15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23" xfId="52" applyFont="1" applyFill="1" applyBorder="1" applyAlignment="1">
      <alignment horizontal="left" vertical="center" wrapText="1"/>
      <protection/>
    </xf>
    <xf numFmtId="0" fontId="10" fillId="0" borderId="23" xfId="52" applyFont="1" applyFill="1" applyBorder="1" applyAlignment="1">
      <alignment horizontal="left" vertical="center" wrapText="1"/>
      <protection/>
    </xf>
    <xf numFmtId="0" fontId="10" fillId="33" borderId="23" xfId="52" applyFont="1" applyFill="1" applyBorder="1" applyAlignment="1">
      <alignment horizontal="left" vertical="center" wrapText="1"/>
      <protection/>
    </xf>
    <xf numFmtId="0" fontId="10" fillId="33" borderId="23" xfId="53" applyFont="1" applyFill="1" applyBorder="1" applyAlignment="1">
      <alignment vertical="center" wrapText="1"/>
      <protection/>
    </xf>
    <xf numFmtId="0" fontId="10" fillId="33" borderId="23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6" xfId="0" applyNumberFormat="1" applyFont="1" applyFill="1" applyBorder="1" applyAlignment="1">
      <alignment wrapText="1"/>
    </xf>
    <xf numFmtId="164" fontId="3" fillId="33" borderId="27" xfId="0" applyNumberFormat="1" applyFont="1" applyFill="1" applyBorder="1" applyAlignment="1">
      <alignment wrapText="1"/>
    </xf>
    <xf numFmtId="165" fontId="3" fillId="33" borderId="28" xfId="0" applyNumberFormat="1" applyFont="1" applyFill="1" applyBorder="1" applyAlignment="1">
      <alignment wrapText="1"/>
    </xf>
    <xf numFmtId="165" fontId="3" fillId="33" borderId="29" xfId="0" applyNumberFormat="1" applyFont="1" applyFill="1" applyBorder="1" applyAlignment="1">
      <alignment wrapText="1"/>
    </xf>
    <xf numFmtId="165" fontId="3" fillId="33" borderId="30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165" fontId="3" fillId="33" borderId="14" xfId="0" applyNumberFormat="1" applyFont="1" applyFill="1" applyBorder="1" applyAlignment="1">
      <alignment wrapText="1"/>
    </xf>
    <xf numFmtId="165" fontId="3" fillId="33" borderId="19" xfId="0" applyNumberFormat="1" applyFont="1" applyFill="1" applyBorder="1" applyAlignment="1">
      <alignment wrapText="1"/>
    </xf>
    <xf numFmtId="165" fontId="10" fillId="33" borderId="30" xfId="0" applyNumberFormat="1" applyFont="1" applyFill="1" applyBorder="1" applyAlignment="1">
      <alignment wrapText="1"/>
    </xf>
    <xf numFmtId="165" fontId="10" fillId="33" borderId="14" xfId="0" applyNumberFormat="1" applyFont="1" applyFill="1" applyBorder="1" applyAlignment="1">
      <alignment wrapText="1"/>
    </xf>
    <xf numFmtId="164" fontId="10" fillId="0" borderId="17" xfId="52" applyNumberFormat="1" applyFont="1" applyBorder="1" applyAlignment="1">
      <alignment wrapText="1"/>
      <protection/>
    </xf>
    <xf numFmtId="165" fontId="10" fillId="33" borderId="19" xfId="0" applyNumberFormat="1" applyFont="1" applyFill="1" applyBorder="1" applyAlignment="1">
      <alignment wrapText="1"/>
    </xf>
    <xf numFmtId="164" fontId="3" fillId="0" borderId="17" xfId="52" applyNumberFormat="1" applyFont="1" applyBorder="1" applyAlignment="1">
      <alignment wrapText="1"/>
      <protection/>
    </xf>
    <xf numFmtId="164" fontId="3" fillId="33" borderId="17" xfId="52" applyNumberFormat="1" applyFont="1" applyFill="1" applyBorder="1" applyAlignment="1">
      <alignment wrapText="1"/>
      <protection/>
    </xf>
    <xf numFmtId="165" fontId="3" fillId="33" borderId="30" xfId="52" applyNumberFormat="1" applyFont="1" applyFill="1" applyBorder="1" applyAlignment="1">
      <alignment wrapText="1"/>
      <protection/>
    </xf>
    <xf numFmtId="165" fontId="3" fillId="33" borderId="14" xfId="52" applyNumberFormat="1" applyFont="1" applyFill="1" applyBorder="1" applyAlignment="1">
      <alignment wrapText="1"/>
      <protection/>
    </xf>
    <xf numFmtId="165" fontId="3" fillId="33" borderId="19" xfId="52" applyNumberFormat="1" applyFont="1" applyFill="1" applyBorder="1" applyAlignment="1">
      <alignment wrapText="1"/>
      <protection/>
    </xf>
    <xf numFmtId="164" fontId="3" fillId="33" borderId="31" xfId="0" applyNumberFormat="1" applyFont="1" applyFill="1" applyBorder="1" applyAlignment="1">
      <alignment wrapText="1"/>
    </xf>
    <xf numFmtId="164" fontId="3" fillId="33" borderId="13" xfId="0" applyNumberFormat="1" applyFont="1" applyFill="1" applyBorder="1" applyAlignment="1">
      <alignment wrapText="1"/>
    </xf>
    <xf numFmtId="164" fontId="10" fillId="33" borderId="13" xfId="0" applyNumberFormat="1" applyFont="1" applyFill="1" applyBorder="1" applyAlignment="1">
      <alignment wrapText="1"/>
    </xf>
    <xf numFmtId="164" fontId="3" fillId="33" borderId="13" xfId="52" applyNumberFormat="1" applyFont="1" applyFill="1" applyBorder="1" applyAlignment="1">
      <alignment wrapText="1"/>
      <protection/>
    </xf>
    <xf numFmtId="164" fontId="10" fillId="33" borderId="13" xfId="52" applyNumberFormat="1" applyFont="1" applyFill="1" applyBorder="1" applyAlignment="1">
      <alignment wrapText="1"/>
      <protection/>
    </xf>
    <xf numFmtId="169" fontId="10" fillId="0" borderId="17" xfId="52" applyNumberFormat="1" applyFont="1" applyBorder="1" applyAlignment="1">
      <alignment wrapText="1"/>
      <protection/>
    </xf>
    <xf numFmtId="169" fontId="10" fillId="33" borderId="14" xfId="0" applyNumberFormat="1" applyFont="1" applyFill="1" applyBorder="1" applyAlignment="1">
      <alignment wrapText="1"/>
    </xf>
    <xf numFmtId="169" fontId="10" fillId="33" borderId="19" xfId="0" applyNumberFormat="1" applyFont="1" applyFill="1" applyBorder="1" applyAlignment="1">
      <alignment wrapText="1"/>
    </xf>
    <xf numFmtId="3" fontId="10" fillId="33" borderId="30" xfId="0" applyNumberFormat="1" applyFont="1" applyFill="1" applyBorder="1" applyAlignment="1">
      <alignment wrapText="1"/>
    </xf>
    <xf numFmtId="3" fontId="10" fillId="0" borderId="17" xfId="52" applyNumberFormat="1" applyFont="1" applyBorder="1" applyAlignment="1">
      <alignment wrapText="1"/>
      <protection/>
    </xf>
    <xf numFmtId="3" fontId="10" fillId="33" borderId="14" xfId="0" applyNumberFormat="1" applyFont="1" applyFill="1" applyBorder="1" applyAlignment="1">
      <alignment wrapText="1"/>
    </xf>
    <xf numFmtId="3" fontId="10" fillId="33" borderId="19" xfId="0" applyNumberFormat="1" applyFont="1" applyFill="1" applyBorder="1" applyAlignment="1">
      <alignment wrapText="1"/>
    </xf>
    <xf numFmtId="3" fontId="3" fillId="33" borderId="30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0" borderId="17" xfId="52" applyNumberFormat="1" applyFont="1" applyBorder="1" applyAlignment="1">
      <alignment wrapText="1"/>
      <protection/>
    </xf>
    <xf numFmtId="3" fontId="3" fillId="33" borderId="19" xfId="0" applyNumberFormat="1" applyFont="1" applyFill="1" applyBorder="1" applyAlignment="1">
      <alignment wrapText="1"/>
    </xf>
    <xf numFmtId="3" fontId="3" fillId="33" borderId="30" xfId="52" applyNumberFormat="1" applyFont="1" applyFill="1" applyBorder="1" applyAlignment="1">
      <alignment wrapText="1"/>
      <protection/>
    </xf>
    <xf numFmtId="3" fontId="3" fillId="33" borderId="17" xfId="52" applyNumberFormat="1" applyFont="1" applyFill="1" applyBorder="1" applyAlignment="1">
      <alignment wrapText="1"/>
      <protection/>
    </xf>
    <xf numFmtId="3" fontId="3" fillId="33" borderId="14" xfId="52" applyNumberFormat="1" applyFont="1" applyFill="1" applyBorder="1" applyAlignment="1">
      <alignment wrapText="1"/>
      <protection/>
    </xf>
    <xf numFmtId="3" fontId="3" fillId="33" borderId="19" xfId="52" applyNumberFormat="1" applyFont="1" applyFill="1" applyBorder="1" applyAlignment="1">
      <alignment wrapText="1"/>
      <protection/>
    </xf>
    <xf numFmtId="3" fontId="10" fillId="0" borderId="13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wrapText="1"/>
    </xf>
    <xf numFmtId="3" fontId="10" fillId="0" borderId="17" xfId="52" applyNumberFormat="1" applyFont="1" applyFill="1" applyBorder="1" applyAlignment="1">
      <alignment wrapText="1"/>
      <protection/>
    </xf>
    <xf numFmtId="3" fontId="10" fillId="0" borderId="19" xfId="0" applyNumberFormat="1" applyFont="1" applyFill="1" applyBorder="1" applyAlignment="1">
      <alignment wrapText="1"/>
    </xf>
    <xf numFmtId="169" fontId="10" fillId="33" borderId="13" xfId="0" applyNumberFormat="1" applyFont="1" applyFill="1" applyBorder="1" applyAlignment="1">
      <alignment wrapText="1"/>
    </xf>
    <xf numFmtId="3" fontId="10" fillId="33" borderId="13" xfId="0" applyNumberFormat="1" applyFont="1" applyFill="1" applyBorder="1" applyAlignment="1">
      <alignment wrapText="1"/>
    </xf>
    <xf numFmtId="3" fontId="10" fillId="33" borderId="13" xfId="52" applyNumberFormat="1" applyFont="1" applyFill="1" applyBorder="1" applyAlignment="1">
      <alignment wrapText="1"/>
      <protection/>
    </xf>
    <xf numFmtId="3" fontId="3" fillId="33" borderId="13" xfId="52" applyNumberFormat="1" applyFont="1" applyFill="1" applyBorder="1" applyAlignment="1">
      <alignment wrapText="1"/>
      <protection/>
    </xf>
    <xf numFmtId="3" fontId="10" fillId="33" borderId="17" xfId="52" applyNumberFormat="1" applyFont="1" applyFill="1" applyBorder="1" applyAlignment="1">
      <alignment wrapText="1"/>
      <protection/>
    </xf>
    <xf numFmtId="0" fontId="66" fillId="0" borderId="0" xfId="52" applyFont="1" applyAlignment="1">
      <alignment wrapText="1"/>
      <protection/>
    </xf>
    <xf numFmtId="0" fontId="67" fillId="0" borderId="0" xfId="52" applyFont="1" applyAlignment="1">
      <alignment wrapText="1"/>
      <protection/>
    </xf>
    <xf numFmtId="0" fontId="68" fillId="0" borderId="0" xfId="52" applyFont="1" applyFill="1" applyAlignment="1">
      <alignment wrapText="1"/>
      <protection/>
    </xf>
    <xf numFmtId="0" fontId="69" fillId="0" borderId="0" xfId="52" applyFont="1" applyFill="1" applyAlignment="1">
      <alignment wrapText="1"/>
      <protection/>
    </xf>
    <xf numFmtId="0" fontId="70" fillId="33" borderId="0" xfId="55" applyFont="1" applyFill="1" applyBorder="1" applyAlignment="1">
      <alignment vertical="center" wrapText="1"/>
      <protection/>
    </xf>
    <xf numFmtId="0" fontId="71" fillId="0" borderId="0" xfId="52" applyFont="1" applyAlignment="1">
      <alignment horizontal="center" vertical="center" wrapText="1"/>
      <protection/>
    </xf>
    <xf numFmtId="0" fontId="71" fillId="0" borderId="0" xfId="52" applyFont="1" applyAlignment="1">
      <alignment horizontal="center" wrapText="1"/>
      <protection/>
    </xf>
    <xf numFmtId="164" fontId="71" fillId="0" borderId="0" xfId="52" applyNumberFormat="1" applyFont="1" applyAlignment="1">
      <alignment wrapText="1"/>
      <protection/>
    </xf>
    <xf numFmtId="0" fontId="71" fillId="0" borderId="0" xfId="52" applyFont="1" applyAlignment="1">
      <alignment wrapText="1"/>
      <protection/>
    </xf>
    <xf numFmtId="0" fontId="72" fillId="33" borderId="0" xfId="53" applyFont="1" applyFill="1" applyAlignment="1">
      <alignment wrapText="1"/>
      <protection/>
    </xf>
    <xf numFmtId="0" fontId="73" fillId="0" borderId="0" xfId="52" applyFont="1" applyAlignment="1">
      <alignment wrapText="1"/>
      <protection/>
    </xf>
    <xf numFmtId="164" fontId="74" fillId="0" borderId="0" xfId="52" applyNumberFormat="1" applyFont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3" fontId="3" fillId="33" borderId="34" xfId="52" applyNumberFormat="1" applyFont="1" applyFill="1" applyBorder="1" applyAlignment="1">
      <alignment wrapText="1"/>
      <protection/>
    </xf>
    <xf numFmtId="164" fontId="3" fillId="33" borderId="34" xfId="52" applyNumberFormat="1" applyFont="1" applyFill="1" applyBorder="1" applyAlignment="1">
      <alignment wrapText="1"/>
      <protection/>
    </xf>
    <xf numFmtId="3" fontId="3" fillId="33" borderId="32" xfId="52" applyNumberFormat="1" applyFont="1" applyFill="1" applyBorder="1" applyAlignment="1">
      <alignment wrapText="1"/>
      <protection/>
    </xf>
    <xf numFmtId="3" fontId="10" fillId="33" borderId="34" xfId="52" applyNumberFormat="1" applyFont="1" applyFill="1" applyBorder="1" applyAlignment="1">
      <alignment wrapText="1"/>
      <protection/>
    </xf>
    <xf numFmtId="0" fontId="18" fillId="34" borderId="35" xfId="52" applyFont="1" applyFill="1" applyBorder="1" applyAlignment="1">
      <alignment horizontal="center" wrapText="1"/>
      <protection/>
    </xf>
    <xf numFmtId="0" fontId="18" fillId="34" borderId="36" xfId="52" applyFont="1" applyFill="1" applyBorder="1" applyAlignment="1">
      <alignment horizontal="center" wrapText="1"/>
      <protection/>
    </xf>
    <xf numFmtId="0" fontId="20" fillId="34" borderId="37" xfId="52" applyFont="1" applyFill="1" applyBorder="1" applyAlignment="1">
      <alignment horizontal="center" wrapText="1"/>
      <protection/>
    </xf>
    <xf numFmtId="0" fontId="20" fillId="34" borderId="38" xfId="52" applyFont="1" applyFill="1" applyBorder="1" applyAlignment="1">
      <alignment horizontal="center" wrapText="1"/>
      <protection/>
    </xf>
    <xf numFmtId="164" fontId="17" fillId="34" borderId="39" xfId="0" applyNumberFormat="1" applyFont="1" applyFill="1" applyBorder="1" applyAlignment="1">
      <alignment wrapText="1"/>
    </xf>
    <xf numFmtId="165" fontId="17" fillId="34" borderId="40" xfId="0" applyNumberFormat="1" applyFont="1" applyFill="1" applyBorder="1" applyAlignment="1">
      <alignment wrapText="1"/>
    </xf>
    <xf numFmtId="164" fontId="17" fillId="34" borderId="35" xfId="0" applyNumberFormat="1" applyFont="1" applyFill="1" applyBorder="1" applyAlignment="1">
      <alignment wrapText="1"/>
    </xf>
    <xf numFmtId="165" fontId="17" fillId="34" borderId="36" xfId="0" applyNumberFormat="1" applyFont="1" applyFill="1" applyBorder="1" applyAlignment="1">
      <alignment wrapText="1"/>
    </xf>
    <xf numFmtId="164" fontId="18" fillId="34" borderId="35" xfId="0" applyNumberFormat="1" applyFont="1" applyFill="1" applyBorder="1" applyAlignment="1">
      <alignment wrapText="1"/>
    </xf>
    <xf numFmtId="165" fontId="18" fillId="34" borderId="36" xfId="0" applyNumberFormat="1" applyFont="1" applyFill="1" applyBorder="1" applyAlignment="1">
      <alignment wrapText="1"/>
    </xf>
    <xf numFmtId="3" fontId="18" fillId="34" borderId="35" xfId="0" applyNumberFormat="1" applyFont="1" applyFill="1" applyBorder="1" applyAlignment="1">
      <alignment wrapText="1"/>
    </xf>
    <xf numFmtId="3" fontId="18" fillId="34" borderId="36" xfId="0" applyNumberFormat="1" applyFont="1" applyFill="1" applyBorder="1" applyAlignment="1">
      <alignment wrapText="1"/>
    </xf>
    <xf numFmtId="169" fontId="18" fillId="34" borderId="35" xfId="0" applyNumberFormat="1" applyFont="1" applyFill="1" applyBorder="1" applyAlignment="1">
      <alignment wrapText="1"/>
    </xf>
    <xf numFmtId="169" fontId="18" fillId="34" borderId="36" xfId="0" applyNumberFormat="1" applyFont="1" applyFill="1" applyBorder="1" applyAlignment="1">
      <alignment wrapText="1"/>
    </xf>
    <xf numFmtId="164" fontId="17" fillId="34" borderId="35" xfId="52" applyNumberFormat="1" applyFont="1" applyFill="1" applyBorder="1" applyAlignment="1">
      <alignment wrapText="1"/>
      <protection/>
    </xf>
    <xf numFmtId="165" fontId="17" fillId="34" borderId="36" xfId="52" applyNumberFormat="1" applyFont="1" applyFill="1" applyBorder="1" applyAlignment="1">
      <alignment wrapText="1"/>
      <protection/>
    </xf>
    <xf numFmtId="164" fontId="18" fillId="34" borderId="35" xfId="52" applyNumberFormat="1" applyFont="1" applyFill="1" applyBorder="1" applyAlignment="1">
      <alignment wrapText="1"/>
      <protection/>
    </xf>
    <xf numFmtId="3" fontId="18" fillId="34" borderId="35" xfId="52" applyNumberFormat="1" applyFont="1" applyFill="1" applyBorder="1" applyAlignment="1">
      <alignment wrapText="1"/>
      <protection/>
    </xf>
    <xf numFmtId="3" fontId="17" fillId="34" borderId="35" xfId="52" applyNumberFormat="1" applyFont="1" applyFill="1" applyBorder="1" applyAlignment="1">
      <alignment wrapText="1"/>
      <protection/>
    </xf>
    <xf numFmtId="3" fontId="17" fillId="34" borderId="36" xfId="0" applyNumberFormat="1" applyFont="1" applyFill="1" applyBorder="1" applyAlignment="1">
      <alignment wrapText="1"/>
    </xf>
    <xf numFmtId="0" fontId="20" fillId="34" borderId="18" xfId="52" applyFont="1" applyFill="1" applyBorder="1" applyAlignment="1">
      <alignment horizontal="center" vertical="center" wrapText="1"/>
      <protection/>
    </xf>
    <xf numFmtId="0" fontId="20" fillId="34" borderId="20" xfId="52" applyFont="1" applyFill="1" applyBorder="1" applyAlignment="1">
      <alignment horizontal="center" vertical="center" wrapText="1"/>
      <protection/>
    </xf>
    <xf numFmtId="164" fontId="17" fillId="34" borderId="27" xfId="0" applyNumberFormat="1" applyFont="1" applyFill="1" applyBorder="1" applyAlignment="1">
      <alignment wrapText="1"/>
    </xf>
    <xf numFmtId="165" fontId="17" fillId="34" borderId="29" xfId="0" applyNumberFormat="1" applyFont="1" applyFill="1" applyBorder="1" applyAlignment="1">
      <alignment wrapText="1"/>
    </xf>
    <xf numFmtId="164" fontId="17" fillId="34" borderId="17" xfId="0" applyNumberFormat="1" applyFont="1" applyFill="1" applyBorder="1" applyAlignment="1">
      <alignment wrapText="1"/>
    </xf>
    <xf numFmtId="165" fontId="17" fillId="34" borderId="19" xfId="0" applyNumberFormat="1" applyFont="1" applyFill="1" applyBorder="1" applyAlignment="1">
      <alignment wrapText="1"/>
    </xf>
    <xf numFmtId="164" fontId="18" fillId="34" borderId="17" xfId="0" applyNumberFormat="1" applyFont="1" applyFill="1" applyBorder="1" applyAlignment="1">
      <alignment wrapText="1"/>
    </xf>
    <xf numFmtId="165" fontId="18" fillId="34" borderId="19" xfId="0" applyNumberFormat="1" applyFont="1" applyFill="1" applyBorder="1" applyAlignment="1">
      <alignment wrapText="1"/>
    </xf>
    <xf numFmtId="3" fontId="18" fillId="34" borderId="17" xfId="0" applyNumberFormat="1" applyFont="1" applyFill="1" applyBorder="1" applyAlignment="1">
      <alignment wrapText="1"/>
    </xf>
    <xf numFmtId="3" fontId="18" fillId="34" borderId="19" xfId="0" applyNumberFormat="1" applyFont="1" applyFill="1" applyBorder="1" applyAlignment="1">
      <alignment wrapText="1"/>
    </xf>
    <xf numFmtId="164" fontId="17" fillId="34" borderId="17" xfId="52" applyNumberFormat="1" applyFont="1" applyFill="1" applyBorder="1" applyAlignment="1">
      <alignment wrapText="1"/>
      <protection/>
    </xf>
    <xf numFmtId="165" fontId="17" fillId="34" borderId="19" xfId="52" applyNumberFormat="1" applyFont="1" applyFill="1" applyBorder="1" applyAlignment="1">
      <alignment wrapText="1"/>
      <protection/>
    </xf>
    <xf numFmtId="164" fontId="18" fillId="34" borderId="17" xfId="52" applyNumberFormat="1" applyFont="1" applyFill="1" applyBorder="1" applyAlignment="1">
      <alignment wrapText="1"/>
      <protection/>
    </xf>
    <xf numFmtId="3" fontId="18" fillId="34" borderId="17" xfId="52" applyNumberFormat="1" applyFont="1" applyFill="1" applyBorder="1" applyAlignment="1">
      <alignment wrapText="1"/>
      <protection/>
    </xf>
    <xf numFmtId="3" fontId="17" fillId="34" borderId="17" xfId="52" applyNumberFormat="1" applyFont="1" applyFill="1" applyBorder="1" applyAlignment="1">
      <alignment wrapText="1"/>
      <protection/>
    </xf>
    <xf numFmtId="3" fontId="17" fillId="34" borderId="19" xfId="0" applyNumberFormat="1" applyFont="1" applyFill="1" applyBorder="1" applyAlignment="1">
      <alignment wrapText="1"/>
    </xf>
    <xf numFmtId="165" fontId="71" fillId="0" borderId="0" xfId="52" applyNumberFormat="1" applyFont="1" applyAlignment="1">
      <alignment wrapText="1"/>
      <protection/>
    </xf>
    <xf numFmtId="165" fontId="3" fillId="33" borderId="41" xfId="52" applyNumberFormat="1" applyFont="1" applyFill="1" applyBorder="1" applyAlignment="1">
      <alignment wrapText="1"/>
      <protection/>
    </xf>
    <xf numFmtId="165" fontId="10" fillId="33" borderId="41" xfId="0" applyNumberFormat="1" applyFont="1" applyFill="1" applyBorder="1" applyAlignment="1">
      <alignment wrapText="1"/>
    </xf>
    <xf numFmtId="164" fontId="10" fillId="0" borderId="13" xfId="52" applyNumberFormat="1" applyFont="1" applyFill="1" applyBorder="1" applyAlignment="1">
      <alignment wrapText="1"/>
      <protection/>
    </xf>
    <xf numFmtId="164" fontId="10" fillId="0" borderId="17" xfId="52" applyNumberFormat="1" applyFont="1" applyFill="1" applyBorder="1" applyAlignment="1">
      <alignment wrapText="1"/>
      <protection/>
    </xf>
    <xf numFmtId="165" fontId="10" fillId="0" borderId="30" xfId="0" applyNumberFormat="1" applyFont="1" applyFill="1" applyBorder="1" applyAlignment="1">
      <alignment wrapText="1"/>
    </xf>
    <xf numFmtId="165" fontId="10" fillId="0" borderId="14" xfId="0" applyNumberFormat="1" applyFont="1" applyFill="1" applyBorder="1" applyAlignment="1">
      <alignment wrapText="1"/>
    </xf>
    <xf numFmtId="165" fontId="10" fillId="0" borderId="19" xfId="0" applyNumberFormat="1" applyFont="1" applyFill="1" applyBorder="1" applyAlignment="1">
      <alignment wrapText="1"/>
    </xf>
    <xf numFmtId="3" fontId="10" fillId="0" borderId="30" xfId="0" applyNumberFormat="1" applyFont="1" applyFill="1" applyBorder="1" applyAlignment="1">
      <alignment wrapText="1"/>
    </xf>
    <xf numFmtId="165" fontId="3" fillId="0" borderId="30" xfId="52" applyNumberFormat="1" applyFont="1" applyFill="1" applyBorder="1" applyAlignment="1">
      <alignment wrapText="1"/>
      <protection/>
    </xf>
    <xf numFmtId="165" fontId="3" fillId="0" borderId="14" xfId="52" applyNumberFormat="1" applyFont="1" applyFill="1" applyBorder="1" applyAlignment="1">
      <alignment wrapText="1"/>
      <protection/>
    </xf>
    <xf numFmtId="164" fontId="3" fillId="0" borderId="17" xfId="52" applyNumberFormat="1" applyFont="1" applyFill="1" applyBorder="1" applyAlignment="1">
      <alignment wrapText="1"/>
      <protection/>
    </xf>
    <xf numFmtId="165" fontId="3" fillId="0" borderId="19" xfId="52" applyNumberFormat="1" applyFont="1" applyFill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164" fontId="17" fillId="34" borderId="36" xfId="52" applyNumberFormat="1" applyFont="1" applyFill="1" applyBorder="1" applyAlignment="1">
      <alignment wrapText="1"/>
      <protection/>
    </xf>
    <xf numFmtId="3" fontId="3" fillId="33" borderId="42" xfId="0" applyNumberFormat="1" applyFont="1" applyFill="1" applyBorder="1" applyAlignment="1">
      <alignment wrapText="1"/>
    </xf>
    <xf numFmtId="165" fontId="17" fillId="34" borderId="43" xfId="0" applyNumberFormat="1" applyFont="1" applyFill="1" applyBorder="1" applyAlignment="1">
      <alignment wrapText="1"/>
    </xf>
    <xf numFmtId="3" fontId="3" fillId="33" borderId="43" xfId="0" applyNumberFormat="1" applyFont="1" applyFill="1" applyBorder="1" applyAlignment="1">
      <alignment wrapText="1"/>
    </xf>
    <xf numFmtId="164" fontId="17" fillId="34" borderId="19" xfId="52" applyNumberFormat="1" applyFont="1" applyFill="1" applyBorder="1" applyAlignment="1">
      <alignment wrapText="1"/>
      <protection/>
    </xf>
    <xf numFmtId="164" fontId="18" fillId="34" borderId="19" xfId="0" applyNumberFormat="1" applyFont="1" applyFill="1" applyBorder="1" applyAlignment="1">
      <alignment wrapText="1"/>
    </xf>
    <xf numFmtId="164" fontId="10" fillId="0" borderId="13" xfId="0" applyNumberFormat="1" applyFont="1" applyFill="1" applyBorder="1" applyAlignment="1">
      <alignment wrapText="1"/>
    </xf>
    <xf numFmtId="0" fontId="18" fillId="34" borderId="44" xfId="52" applyFont="1" applyFill="1" applyBorder="1" applyAlignment="1">
      <alignment horizont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18" xfId="52" applyNumberFormat="1" applyFont="1" applyBorder="1" applyAlignment="1">
      <alignment horizontal="center" wrapText="1"/>
      <protection/>
    </xf>
    <xf numFmtId="164" fontId="3" fillId="0" borderId="20" xfId="52" applyNumberFormat="1" applyFont="1" applyBorder="1" applyAlignment="1">
      <alignment horizont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164" fontId="17" fillId="34" borderId="35" xfId="52" applyNumberFormat="1" applyFont="1" applyFill="1" applyBorder="1" applyAlignment="1">
      <alignment horizontal="center" wrapText="1"/>
      <protection/>
    </xf>
    <xf numFmtId="164" fontId="17" fillId="34" borderId="36" xfId="52" applyNumberFormat="1" applyFont="1" applyFill="1" applyBorder="1" applyAlignment="1">
      <alignment horizontal="center" wrapText="1"/>
      <protection/>
    </xf>
    <xf numFmtId="164" fontId="3" fillId="33" borderId="13" xfId="52" applyNumberFormat="1" applyFont="1" applyFill="1" applyBorder="1" applyAlignment="1">
      <alignment horizontal="center" wrapText="1"/>
      <protection/>
    </xf>
    <xf numFmtId="164" fontId="3" fillId="33" borderId="14" xfId="52" applyNumberFormat="1" applyFont="1" applyFill="1" applyBorder="1" applyAlignment="1">
      <alignment horizontal="center" wrapText="1"/>
      <protection/>
    </xf>
    <xf numFmtId="164" fontId="3" fillId="33" borderId="50" xfId="52" applyNumberFormat="1" applyFont="1" applyFill="1" applyBorder="1" applyAlignment="1">
      <alignment horizontal="center" wrapText="1"/>
      <protection/>
    </xf>
    <xf numFmtId="164" fontId="3" fillId="33" borderId="42" xfId="52" applyNumberFormat="1" applyFont="1" applyFill="1" applyBorder="1" applyAlignment="1">
      <alignment horizontal="center" wrapText="1"/>
      <protection/>
    </xf>
    <xf numFmtId="165" fontId="75" fillId="0" borderId="42" xfId="52" applyNumberFormat="1" applyFont="1" applyFill="1" applyBorder="1" applyAlignment="1">
      <alignment horizontal="center" wrapText="1"/>
      <protection/>
    </xf>
    <xf numFmtId="165" fontId="75" fillId="0" borderId="48" xfId="52" applyNumberFormat="1" applyFont="1" applyFill="1" applyBorder="1" applyAlignment="1">
      <alignment horizontal="center" wrapText="1"/>
      <protection/>
    </xf>
    <xf numFmtId="164" fontId="3" fillId="0" borderId="33" xfId="52" applyNumberFormat="1" applyFont="1" applyFill="1" applyBorder="1" applyAlignment="1">
      <alignment horizontal="center" wrapText="1"/>
      <protection/>
    </xf>
    <xf numFmtId="164" fontId="3" fillId="0" borderId="16" xfId="52" applyNumberFormat="1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17" fillId="34" borderId="51" xfId="52" applyFont="1" applyFill="1" applyBorder="1" applyAlignment="1">
      <alignment horizontal="center" wrapText="1"/>
      <protection/>
    </xf>
    <xf numFmtId="0" fontId="17" fillId="34" borderId="52" xfId="52" applyFont="1" applyFill="1" applyBorder="1" applyAlignment="1">
      <alignment horizontal="center" wrapText="1"/>
      <protection/>
    </xf>
    <xf numFmtId="0" fontId="17" fillId="34" borderId="22" xfId="52" applyFont="1" applyFill="1" applyBorder="1" applyAlignment="1">
      <alignment horizontal="center" wrapText="1"/>
      <protection/>
    </xf>
    <xf numFmtId="0" fontId="17" fillId="34" borderId="53" xfId="52" applyFont="1" applyFill="1" applyBorder="1" applyAlignment="1">
      <alignment horizontal="center" wrapText="1"/>
      <protection/>
    </xf>
    <xf numFmtId="164" fontId="3" fillId="0" borderId="17" xfId="52" applyNumberFormat="1" applyFont="1" applyBorder="1" applyAlignment="1">
      <alignment horizontal="center" wrapText="1"/>
      <protection/>
    </xf>
    <xf numFmtId="164" fontId="22" fillId="0" borderId="19" xfId="0" applyNumberFormat="1" applyFont="1" applyBorder="1" applyAlignment="1">
      <alignment horizontal="center"/>
    </xf>
    <xf numFmtId="165" fontId="75" fillId="0" borderId="17" xfId="52" applyNumberFormat="1" applyFont="1" applyFill="1" applyBorder="1" applyAlignment="1">
      <alignment horizontal="center" wrapText="1"/>
      <protection/>
    </xf>
    <xf numFmtId="165" fontId="75" fillId="0" borderId="19" xfId="52" applyNumberFormat="1" applyFont="1" applyFill="1" applyBorder="1" applyAlignment="1">
      <alignment horizont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34" borderId="37" xfId="52" applyNumberFormat="1" applyFont="1" applyFill="1" applyBorder="1" applyAlignment="1">
      <alignment horizontal="center" wrapText="1"/>
      <protection/>
    </xf>
    <xf numFmtId="4" fontId="17" fillId="34" borderId="38" xfId="52" applyNumberFormat="1" applyFont="1" applyFill="1" applyBorder="1" applyAlignment="1">
      <alignment horizontal="center" wrapText="1"/>
      <protection/>
    </xf>
    <xf numFmtId="164" fontId="3" fillId="0" borderId="15" xfId="52" applyNumberFormat="1" applyFont="1" applyFill="1" applyBorder="1" applyAlignment="1">
      <alignment horizontal="center" wrapText="1"/>
      <protection/>
    </xf>
    <xf numFmtId="4" fontId="17" fillId="34" borderId="35" xfId="52" applyNumberFormat="1" applyFont="1" applyFill="1" applyBorder="1" applyAlignment="1">
      <alignment horizontal="center" wrapText="1"/>
      <protection/>
    </xf>
    <xf numFmtId="4" fontId="17" fillId="34" borderId="36" xfId="52" applyNumberFormat="1" applyFont="1" applyFill="1" applyBorder="1" applyAlignment="1">
      <alignment horizontal="center" wrapText="1"/>
      <protection/>
    </xf>
    <xf numFmtId="165" fontId="75" fillId="0" borderId="13" xfId="52" applyNumberFormat="1" applyFont="1" applyFill="1" applyBorder="1" applyAlignment="1">
      <alignment horizontal="center" wrapText="1"/>
      <protection/>
    </xf>
    <xf numFmtId="165" fontId="75" fillId="0" borderId="14" xfId="52" applyNumberFormat="1" applyFont="1" applyFill="1" applyBorder="1" applyAlignment="1">
      <alignment horizontal="center" wrapText="1"/>
      <protection/>
    </xf>
    <xf numFmtId="171" fontId="75" fillId="33" borderId="48" xfId="52" applyNumberFormat="1" applyFont="1" applyFill="1" applyBorder="1" applyAlignment="1">
      <alignment horizontal="center" vertical="center" wrapText="1"/>
      <protection/>
    </xf>
    <xf numFmtId="171" fontId="75" fillId="33" borderId="49" xfId="52" applyNumberFormat="1" applyFont="1" applyFill="1" applyBorder="1" applyAlignment="1">
      <alignment horizontal="center" vertical="center" wrapText="1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164" fontId="3" fillId="0" borderId="56" xfId="52" applyNumberFormat="1" applyFont="1" applyFill="1" applyBorder="1" applyAlignment="1">
      <alignment horizontal="center" vertical="center" wrapText="1"/>
      <protection/>
    </xf>
    <xf numFmtId="164" fontId="3" fillId="0" borderId="57" xfId="52" applyNumberFormat="1" applyFont="1" applyFill="1" applyBorder="1" applyAlignment="1">
      <alignment horizontal="center" vertical="center" wrapText="1"/>
      <protection/>
    </xf>
    <xf numFmtId="164" fontId="3" fillId="0" borderId="21" xfId="52" applyNumberFormat="1" applyFont="1" applyBorder="1" applyAlignment="1">
      <alignment horizontal="center" vertical="center" wrapText="1"/>
      <protection/>
    </xf>
    <xf numFmtId="164" fontId="3" fillId="0" borderId="58" xfId="52" applyNumberFormat="1" applyFont="1" applyBorder="1" applyAlignment="1">
      <alignment horizontal="center" vertical="center" wrapText="1"/>
      <protection/>
    </xf>
    <xf numFmtId="0" fontId="3" fillId="0" borderId="59" xfId="52" applyFont="1" applyBorder="1" applyAlignment="1">
      <alignment horizontal="center" vertical="center" wrapText="1"/>
      <protection/>
    </xf>
    <xf numFmtId="0" fontId="17" fillId="34" borderId="51" xfId="52" applyFont="1" applyFill="1" applyBorder="1" applyAlignment="1">
      <alignment horizontal="center" vertical="center" wrapText="1"/>
      <protection/>
    </xf>
    <xf numFmtId="0" fontId="17" fillId="34" borderId="52" xfId="52" applyFont="1" applyFill="1" applyBorder="1" applyAlignment="1">
      <alignment horizontal="center" vertical="center" wrapText="1"/>
      <protection/>
    </xf>
    <xf numFmtId="0" fontId="17" fillId="34" borderId="22" xfId="52" applyFont="1" applyFill="1" applyBorder="1" applyAlignment="1">
      <alignment horizontal="center" vertical="center" wrapText="1"/>
      <protection/>
    </xf>
    <xf numFmtId="0" fontId="17" fillId="34" borderId="53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 wrapText="1"/>
      <protection/>
    </xf>
    <xf numFmtId="0" fontId="3" fillId="0" borderId="55" xfId="52" applyFont="1" applyFill="1" applyBorder="1" applyAlignment="1">
      <alignment horizontal="center" vertical="center" wrapText="1"/>
      <protection/>
    </xf>
    <xf numFmtId="0" fontId="3" fillId="0" borderId="6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4" fontId="17" fillId="34" borderId="23" xfId="52" applyNumberFormat="1" applyFont="1" applyFill="1" applyBorder="1" applyAlignment="1">
      <alignment horizontal="center" vertical="center" wrapText="1"/>
      <protection/>
    </xf>
    <xf numFmtId="164" fontId="17" fillId="34" borderId="43" xfId="52" applyNumberFormat="1" applyFont="1" applyFill="1" applyBorder="1" applyAlignment="1">
      <alignment horizontal="center" vertical="center" wrapText="1"/>
      <protection/>
    </xf>
    <xf numFmtId="4" fontId="17" fillId="34" borderId="23" xfId="52" applyNumberFormat="1" applyFont="1" applyFill="1" applyBorder="1" applyAlignment="1">
      <alignment horizontal="center" vertical="center" wrapText="1"/>
      <protection/>
    </xf>
    <xf numFmtId="4" fontId="17" fillId="34" borderId="43" xfId="52" applyNumberFormat="1" applyFont="1" applyFill="1" applyBorder="1" applyAlignment="1">
      <alignment horizontal="center" vertical="center" wrapText="1"/>
      <protection/>
    </xf>
    <xf numFmtId="4" fontId="17" fillId="34" borderId="21" xfId="52" applyNumberFormat="1" applyFont="1" applyFill="1" applyBorder="1" applyAlignment="1">
      <alignment horizontal="center" vertical="center" wrapText="1"/>
      <protection/>
    </xf>
    <xf numFmtId="4" fontId="17" fillId="34" borderId="58" xfId="52" applyNumberFormat="1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9" xfId="52" applyFont="1" applyFill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48" xfId="52" applyNumberFormat="1" applyFont="1" applyFill="1" applyBorder="1" applyAlignment="1">
      <alignment horizontal="center" vertical="center" wrapText="1"/>
      <protection/>
    </xf>
    <xf numFmtId="164" fontId="3" fillId="33" borderId="50" xfId="52" applyNumberFormat="1" applyFont="1" applyFill="1" applyBorder="1" applyAlignment="1">
      <alignment horizontal="center" vertical="center" wrapText="1"/>
      <protection/>
    </xf>
    <xf numFmtId="164" fontId="3" fillId="33" borderId="42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165" fontId="75" fillId="33" borderId="10" xfId="52" applyNumberFormat="1" applyFont="1" applyFill="1" applyBorder="1" applyAlignment="1">
      <alignment horizontal="center" vertical="center" wrapText="1"/>
      <protection/>
    </xf>
    <xf numFmtId="165" fontId="75" fillId="33" borderId="48" xfId="52" applyNumberFormat="1" applyFont="1" applyFill="1" applyBorder="1" applyAlignment="1">
      <alignment horizontal="center" vertical="center" wrapText="1"/>
      <protection/>
    </xf>
    <xf numFmtId="165" fontId="75" fillId="33" borderId="42" xfId="5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up\SrvDocsUp\Economist\&#1054;&#1041;&#1065;&#1040;&#1071;\2021%20&#1075;&#1086;&#1076;\&#1047;&#1072;&#1090;&#1088;&#1072;&#1090;&#1099;%20&#1062;&#1042;&#1042;%202021\&#1056;&#1040;&#1057;&#1064;&#1048;&#1060;&#1056;&#1054;&#1042;&#1050;&#1040;%20%20202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</sheetNames>
    <sheetDataSet>
      <sheetData sheetId="10">
        <row r="9">
          <cell r="C9">
            <v>21513.420000000002</v>
          </cell>
          <cell r="E9">
            <v>20110.82</v>
          </cell>
          <cell r="H9">
            <v>1401.684</v>
          </cell>
          <cell r="J9">
            <v>1438.5040000000001</v>
          </cell>
        </row>
        <row r="10">
          <cell r="H10">
            <v>189.744</v>
          </cell>
          <cell r="J10">
            <v>90.006</v>
          </cell>
        </row>
        <row r="11">
          <cell r="C11">
            <v>349.71000000000004</v>
          </cell>
          <cell r="E11">
            <v>233.05500000000004</v>
          </cell>
          <cell r="H11">
            <v>259.518</v>
          </cell>
          <cell r="J11">
            <v>189.24699999999999</v>
          </cell>
        </row>
        <row r="17">
          <cell r="C17">
            <v>7311.861</v>
          </cell>
          <cell r="E17">
            <v>6555.652999999999</v>
          </cell>
          <cell r="H17">
            <v>7599.116</v>
          </cell>
          <cell r="J17">
            <v>6126.266</v>
          </cell>
        </row>
        <row r="18">
          <cell r="C18">
            <v>0</v>
          </cell>
          <cell r="E18">
            <v>315.228</v>
          </cell>
          <cell r="H18">
            <v>0</v>
          </cell>
          <cell r="J18">
            <v>243.03199999999995</v>
          </cell>
        </row>
        <row r="20">
          <cell r="C20">
            <v>1608.609</v>
          </cell>
          <cell r="E20">
            <v>1397.253</v>
          </cell>
          <cell r="H20">
            <v>1671.806</v>
          </cell>
          <cell r="J20">
            <v>1341.716</v>
          </cell>
        </row>
        <row r="21">
          <cell r="C21">
            <v>0</v>
          </cell>
          <cell r="E21">
            <v>67.261</v>
          </cell>
          <cell r="H21">
            <v>0</v>
          </cell>
          <cell r="J21">
            <v>50.86600000000001</v>
          </cell>
        </row>
        <row r="22">
          <cell r="C22">
            <v>1335.316</v>
          </cell>
          <cell r="E22">
            <v>2634.417</v>
          </cell>
          <cell r="H22">
            <v>482.86299999999994</v>
          </cell>
          <cell r="J22">
            <v>722.1579999999999</v>
          </cell>
        </row>
        <row r="23">
          <cell r="C23">
            <v>1.1139999999999999</v>
          </cell>
          <cell r="E23">
            <v>1.469</v>
          </cell>
          <cell r="H23">
            <v>2.3640000000000003</v>
          </cell>
          <cell r="J23">
            <v>0.613</v>
          </cell>
        </row>
        <row r="28">
          <cell r="C28">
            <v>3590.9799999999996</v>
          </cell>
          <cell r="E28">
            <v>3194.306</v>
          </cell>
          <cell r="H28">
            <v>1229.6729999999998</v>
          </cell>
          <cell r="J28">
            <v>1181.4550000000002</v>
          </cell>
        </row>
        <row r="29">
          <cell r="C29">
            <v>0</v>
          </cell>
          <cell r="E29">
            <v>268.379</v>
          </cell>
          <cell r="H29">
            <v>0</v>
          </cell>
          <cell r="J29">
            <v>190.94299999999998</v>
          </cell>
        </row>
        <row r="30">
          <cell r="C30">
            <v>790.0160000000001</v>
          </cell>
          <cell r="E30">
            <v>696.2760000000001</v>
          </cell>
          <cell r="H30">
            <v>270.528</v>
          </cell>
          <cell r="J30">
            <v>257.52700000000004</v>
          </cell>
        </row>
        <row r="31">
          <cell r="C31">
            <v>0</v>
          </cell>
          <cell r="E31">
            <v>65.12</v>
          </cell>
          <cell r="H31">
            <v>0</v>
          </cell>
          <cell r="J31">
            <v>49.669</v>
          </cell>
        </row>
        <row r="32">
          <cell r="C32">
            <v>675.298</v>
          </cell>
          <cell r="E32">
            <v>732.097</v>
          </cell>
          <cell r="H32">
            <v>237.26399999999995</v>
          </cell>
          <cell r="J32">
            <v>206.86</v>
          </cell>
        </row>
        <row r="33">
          <cell r="C33">
            <v>4883.567999999999</v>
          </cell>
          <cell r="E33">
            <v>7082.144000000001</v>
          </cell>
          <cell r="H33">
            <v>710.4860000000001</v>
          </cell>
          <cell r="J33">
            <v>946.3909999999998</v>
          </cell>
        </row>
        <row r="45">
          <cell r="C45">
            <v>3823.668</v>
          </cell>
          <cell r="E45">
            <v>5354.727</v>
          </cell>
          <cell r="H45">
            <v>318.931</v>
          </cell>
          <cell r="J45">
            <v>258.737</v>
          </cell>
        </row>
        <row r="71">
          <cell r="C71">
            <v>1701.7880000000002</v>
          </cell>
          <cell r="E71">
            <v>1340.948</v>
          </cell>
          <cell r="H71">
            <v>614.286</v>
          </cell>
          <cell r="J71">
            <v>446.98299999999995</v>
          </cell>
        </row>
        <row r="72">
          <cell r="C72">
            <v>0</v>
          </cell>
          <cell r="E72">
            <v>80.25500000000001</v>
          </cell>
          <cell r="H72">
            <v>0</v>
          </cell>
          <cell r="J72">
            <v>25.151</v>
          </cell>
        </row>
        <row r="73">
          <cell r="C73">
            <v>374.394</v>
          </cell>
          <cell r="E73">
            <v>295.465</v>
          </cell>
          <cell r="H73">
            <v>135.144</v>
          </cell>
          <cell r="J73">
            <v>98.489</v>
          </cell>
        </row>
        <row r="74">
          <cell r="C74">
            <v>0</v>
          </cell>
          <cell r="E74">
            <v>18.615</v>
          </cell>
          <cell r="H74">
            <v>0</v>
          </cell>
          <cell r="J74">
            <v>5.845</v>
          </cell>
        </row>
        <row r="75">
          <cell r="C75">
            <v>0.627</v>
          </cell>
          <cell r="E75">
            <v>0.5459999999999999</v>
          </cell>
          <cell r="H75">
            <v>0.20800000000000002</v>
          </cell>
          <cell r="J75">
            <v>0.18</v>
          </cell>
        </row>
        <row r="76">
          <cell r="C76">
            <v>221.29200014461426</v>
          </cell>
          <cell r="E76">
            <v>245.58700000000005</v>
          </cell>
          <cell r="H76">
            <v>73.08900000000001</v>
          </cell>
          <cell r="J76">
            <v>80.391</v>
          </cell>
        </row>
        <row r="88">
          <cell r="C88">
            <v>0.68</v>
          </cell>
          <cell r="E88">
            <v>0.742</v>
          </cell>
          <cell r="H88">
            <v>0.228</v>
          </cell>
          <cell r="J88">
            <v>0.24700000000000003</v>
          </cell>
        </row>
        <row r="102">
          <cell r="C102">
            <v>1279.265</v>
          </cell>
          <cell r="E102">
            <v>936.81</v>
          </cell>
          <cell r="H102">
            <v>398.19399999999996</v>
          </cell>
          <cell r="J102">
            <v>312.269</v>
          </cell>
        </row>
        <row r="103">
          <cell r="C103">
            <v>0</v>
          </cell>
          <cell r="E103">
            <v>79.981</v>
          </cell>
          <cell r="H103">
            <v>0</v>
          </cell>
          <cell r="J103">
            <v>25.561</v>
          </cell>
        </row>
        <row r="104">
          <cell r="C104">
            <v>281.4395</v>
          </cell>
          <cell r="E104">
            <v>203.106</v>
          </cell>
          <cell r="H104">
            <v>87.604</v>
          </cell>
          <cell r="J104">
            <v>67.703</v>
          </cell>
        </row>
        <row r="105">
          <cell r="C105">
            <v>0</v>
          </cell>
          <cell r="E105">
            <v>19.407</v>
          </cell>
          <cell r="H105">
            <v>0</v>
          </cell>
          <cell r="J105">
            <v>6.223</v>
          </cell>
        </row>
        <row r="106">
          <cell r="C106">
            <v>2.6670000000000003</v>
          </cell>
          <cell r="E106">
            <v>2.736</v>
          </cell>
          <cell r="H106">
            <v>0.888</v>
          </cell>
          <cell r="J106">
            <v>0.912</v>
          </cell>
        </row>
        <row r="107">
          <cell r="C107">
            <v>72.8885</v>
          </cell>
          <cell r="E107">
            <v>164.632</v>
          </cell>
          <cell r="H107">
            <v>24.363999999999997</v>
          </cell>
          <cell r="J107">
            <v>67.609</v>
          </cell>
        </row>
        <row r="131">
          <cell r="C131">
            <v>2695.389</v>
          </cell>
          <cell r="E131">
            <v>1694.5022589999999</v>
          </cell>
          <cell r="H131">
            <v>1410.37</v>
          </cell>
          <cell r="J131">
            <v>877.6773489999999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2"/>
  <sheetViews>
    <sheetView zoomScale="61" zoomScaleNormal="61" zoomScaleSheetLayoutView="61" workbookViewId="0" topLeftCell="A52">
      <selection activeCell="E53" sqref="E53:J53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33" customWidth="1"/>
    <col min="4" max="4" width="14.57421875" style="33" customWidth="1"/>
    <col min="5" max="5" width="19.00390625" style="28" customWidth="1" collapsed="1"/>
    <col min="6" max="6" width="15.57421875" style="28" customWidth="1"/>
    <col min="7" max="7" width="19.7109375" style="28" customWidth="1"/>
    <col min="8" max="8" width="13.8515625" style="28" customWidth="1"/>
    <col min="9" max="9" width="17.7109375" style="28" customWidth="1"/>
    <col min="10" max="10" width="14.00390625" style="28" customWidth="1"/>
    <col min="11" max="11" width="22.28125" style="107" customWidth="1"/>
    <col min="12" max="12" width="10.7109375" style="5" customWidth="1"/>
    <col min="13" max="16384" width="9.140625" style="5" customWidth="1"/>
  </cols>
  <sheetData>
    <row r="1" ht="4.5" customHeight="1"/>
    <row r="2" spans="1:11" s="6" customFormat="1" ht="29.25" customHeight="1">
      <c r="A2" s="204" t="s">
        <v>87</v>
      </c>
      <c r="B2" s="204"/>
      <c r="C2" s="204"/>
      <c r="D2" s="204"/>
      <c r="E2" s="204"/>
      <c r="F2" s="204"/>
      <c r="G2" s="204"/>
      <c r="H2" s="204"/>
      <c r="I2" s="204"/>
      <c r="J2" s="204"/>
      <c r="K2" s="108"/>
    </row>
    <row r="3" spans="1:11" s="7" customFormat="1" ht="33.75" customHeight="1">
      <c r="A3" s="218" t="s">
        <v>75</v>
      </c>
      <c r="B3" s="218"/>
      <c r="C3" s="218"/>
      <c r="D3" s="218"/>
      <c r="E3" s="218"/>
      <c r="F3" s="218"/>
      <c r="G3" s="218"/>
      <c r="H3" s="218"/>
      <c r="I3" s="218"/>
      <c r="J3" s="218"/>
      <c r="K3" s="109"/>
    </row>
    <row r="4" spans="1:12" s="27" customFormat="1" ht="33" customHeight="1">
      <c r="A4" s="216" t="s">
        <v>93</v>
      </c>
      <c r="B4" s="216"/>
      <c r="C4" s="216"/>
      <c r="D4" s="216"/>
      <c r="E4" s="216"/>
      <c r="F4" s="216"/>
      <c r="G4" s="216"/>
      <c r="H4" s="216"/>
      <c r="I4" s="216"/>
      <c r="J4" s="216"/>
      <c r="K4" s="110"/>
      <c r="L4" s="21"/>
    </row>
    <row r="5" spans="1:13" s="8" customFormat="1" ht="23.25" customHeight="1">
      <c r="A5" s="217" t="s">
        <v>86</v>
      </c>
      <c r="B5" s="217"/>
      <c r="C5" s="217"/>
      <c r="D5" s="217"/>
      <c r="E5" s="217"/>
      <c r="F5" s="217"/>
      <c r="G5" s="217"/>
      <c r="H5" s="217"/>
      <c r="I5" s="217"/>
      <c r="J5" s="217"/>
      <c r="K5" s="111"/>
      <c r="L5" s="21"/>
      <c r="M5" s="21"/>
    </row>
    <row r="6" spans="1:13" s="8" customFormat="1" ht="36" customHeight="1">
      <c r="A6" s="217" t="s">
        <v>99</v>
      </c>
      <c r="B6" s="217"/>
      <c r="C6" s="217"/>
      <c r="D6" s="217"/>
      <c r="E6" s="217"/>
      <c r="F6" s="217"/>
      <c r="G6" s="217"/>
      <c r="H6" s="217"/>
      <c r="I6" s="217"/>
      <c r="J6" s="217"/>
      <c r="K6" s="111"/>
      <c r="L6" s="21"/>
      <c r="M6" s="21"/>
    </row>
    <row r="7" spans="1:12" s="6" customFormat="1" ht="18" customHeight="1" thickBot="1">
      <c r="A7" s="1"/>
      <c r="B7" s="1"/>
      <c r="C7" s="34"/>
      <c r="D7" s="34"/>
      <c r="E7" s="29"/>
      <c r="F7" s="29"/>
      <c r="G7" s="29"/>
      <c r="H7" s="29"/>
      <c r="I7" s="29"/>
      <c r="J7" s="30" t="s">
        <v>84</v>
      </c>
      <c r="K7" s="108"/>
      <c r="L7" s="21"/>
    </row>
    <row r="8" spans="1:11" s="9" customFormat="1" ht="26.25" customHeight="1">
      <c r="A8" s="219" t="s">
        <v>0</v>
      </c>
      <c r="B8" s="221" t="s">
        <v>1</v>
      </c>
      <c r="C8" s="208" t="s">
        <v>83</v>
      </c>
      <c r="D8" s="209"/>
      <c r="E8" s="187" t="s">
        <v>100</v>
      </c>
      <c r="F8" s="188"/>
      <c r="G8" s="188"/>
      <c r="H8" s="188"/>
      <c r="I8" s="188"/>
      <c r="J8" s="189"/>
      <c r="K8" s="112"/>
    </row>
    <row r="9" spans="1:11" s="9" customFormat="1" ht="39" customHeight="1">
      <c r="A9" s="220"/>
      <c r="B9" s="190"/>
      <c r="C9" s="210"/>
      <c r="D9" s="211"/>
      <c r="E9" s="205" t="s">
        <v>90</v>
      </c>
      <c r="F9" s="206"/>
      <c r="G9" s="207" t="s">
        <v>78</v>
      </c>
      <c r="H9" s="190"/>
      <c r="I9" s="190" t="s">
        <v>80</v>
      </c>
      <c r="J9" s="191"/>
      <c r="K9" s="112"/>
    </row>
    <row r="10" spans="1:11" s="9" customFormat="1" ht="24" customHeight="1">
      <c r="A10" s="220"/>
      <c r="B10" s="222"/>
      <c r="C10" s="125" t="s">
        <v>76</v>
      </c>
      <c r="D10" s="126" t="s">
        <v>89</v>
      </c>
      <c r="E10" s="36" t="s">
        <v>77</v>
      </c>
      <c r="F10" s="37" t="s">
        <v>65</v>
      </c>
      <c r="G10" s="40" t="s">
        <v>79</v>
      </c>
      <c r="H10" s="37" t="s">
        <v>65</v>
      </c>
      <c r="I10" s="40" t="s">
        <v>79</v>
      </c>
      <c r="J10" s="42" t="s">
        <v>65</v>
      </c>
      <c r="K10" s="112"/>
    </row>
    <row r="11" spans="1:11" s="10" customFormat="1" ht="20.25" customHeight="1" thickBot="1">
      <c r="A11" s="26">
        <v>1</v>
      </c>
      <c r="B11" s="44">
        <v>2</v>
      </c>
      <c r="C11" s="127">
        <v>3</v>
      </c>
      <c r="D11" s="128">
        <v>4</v>
      </c>
      <c r="E11" s="38">
        <v>5</v>
      </c>
      <c r="F11" s="39">
        <v>6</v>
      </c>
      <c r="G11" s="41">
        <v>7</v>
      </c>
      <c r="H11" s="39">
        <v>8</v>
      </c>
      <c r="I11" s="41">
        <v>9</v>
      </c>
      <c r="J11" s="43">
        <v>10</v>
      </c>
      <c r="K11" s="113"/>
    </row>
    <row r="12" spans="1:12" s="11" customFormat="1" ht="31.5" customHeight="1">
      <c r="A12" s="25">
        <v>1</v>
      </c>
      <c r="B12" s="45" t="s">
        <v>57</v>
      </c>
      <c r="C12" s="129">
        <f aca="true" t="shared" si="0" ref="C12:J12">C13+C18+C19+C24</f>
        <v>84119.814</v>
      </c>
      <c r="D12" s="130">
        <f t="shared" si="0"/>
        <v>15.604386378223563</v>
      </c>
      <c r="E12" s="78">
        <f>E13+E18+E19+E24</f>
        <v>42059.892</v>
      </c>
      <c r="F12" s="63">
        <f t="shared" si="0"/>
        <v>15.604386602453298</v>
      </c>
      <c r="G12" s="78">
        <f>G13+G18+G19+G24</f>
        <v>43353.478</v>
      </c>
      <c r="H12" s="63">
        <f t="shared" si="0"/>
        <v>25.58478619295839</v>
      </c>
      <c r="I12" s="62">
        <f>I13+I18+I19+I24</f>
        <v>1293.5859999999993</v>
      </c>
      <c r="J12" s="64">
        <f t="shared" si="0"/>
        <v>9.98039959050509</v>
      </c>
      <c r="K12" s="114">
        <f>G12-E12</f>
        <v>1293.586000000003</v>
      </c>
      <c r="L12" s="161">
        <f>H12-F12</f>
        <v>9.980399590505092</v>
      </c>
    </row>
    <row r="13" spans="1:11" s="11" customFormat="1" ht="31.5" customHeight="1">
      <c r="A13" s="16" t="s">
        <v>2</v>
      </c>
      <c r="B13" s="46" t="s">
        <v>58</v>
      </c>
      <c r="C13" s="131">
        <f aca="true" t="shared" si="1" ref="C13:J13">C14+C15+C16+C17</f>
        <v>43726.259000000005</v>
      </c>
      <c r="D13" s="132">
        <f t="shared" si="1"/>
        <v>8.11130467205117</v>
      </c>
      <c r="E13" s="79">
        <f>E14+E15+E16+E17</f>
        <v>21863.13</v>
      </c>
      <c r="F13" s="67">
        <f t="shared" si="1"/>
        <v>8.111307866879326</v>
      </c>
      <c r="G13" s="79">
        <f>G14+G15+G16+G17</f>
        <v>20343.875</v>
      </c>
      <c r="H13" s="67">
        <f t="shared" si="1"/>
        <v>12.005811672393882</v>
      </c>
      <c r="I13" s="66">
        <f t="shared" si="1"/>
        <v>-1519.2550000000022</v>
      </c>
      <c r="J13" s="68">
        <f t="shared" si="1"/>
        <v>3.894503805514556</v>
      </c>
      <c r="K13" s="115"/>
    </row>
    <row r="14" spans="1:11" s="11" customFormat="1" ht="31.5" customHeight="1">
      <c r="A14" s="17" t="s">
        <v>3</v>
      </c>
      <c r="B14" s="47" t="s">
        <v>4</v>
      </c>
      <c r="C14" s="133">
        <v>43026.838</v>
      </c>
      <c r="D14" s="134">
        <f>C14/$C$54</f>
        <v>7.981560738891219</v>
      </c>
      <c r="E14" s="80">
        <f>'[1]6 мес. '!$C$9</f>
        <v>21513.420000000002</v>
      </c>
      <c r="F14" s="70">
        <f>E14/$E$54</f>
        <v>7.9815640710858435</v>
      </c>
      <c r="G14" s="80">
        <f>'[1]6 мес. '!$E$9</f>
        <v>20110.82</v>
      </c>
      <c r="H14" s="70">
        <f>G14/$G$54</f>
        <v>11.868275709392254</v>
      </c>
      <c r="I14" s="71">
        <f>G14-E14</f>
        <v>-1402.6000000000022</v>
      </c>
      <c r="J14" s="72">
        <f>H14-F14</f>
        <v>3.8867116383064104</v>
      </c>
      <c r="K14" s="115"/>
    </row>
    <row r="15" spans="1:11" s="11" customFormat="1" ht="71.25" customHeight="1">
      <c r="A15" s="17" t="s">
        <v>5</v>
      </c>
      <c r="B15" s="48" t="s">
        <v>72</v>
      </c>
      <c r="C15" s="135">
        <v>0</v>
      </c>
      <c r="D15" s="136">
        <f>C15/$C$54</f>
        <v>0</v>
      </c>
      <c r="E15" s="98">
        <v>0</v>
      </c>
      <c r="F15" s="99">
        <f>E15/$E$54</f>
        <v>0</v>
      </c>
      <c r="G15" s="98">
        <v>0</v>
      </c>
      <c r="H15" s="99">
        <f>G15/$G$54</f>
        <v>0</v>
      </c>
      <c r="I15" s="100">
        <f>G15-E15</f>
        <v>0</v>
      </c>
      <c r="J15" s="101">
        <f>H15-F15</f>
        <v>0</v>
      </c>
      <c r="K15" s="115"/>
    </row>
    <row r="16" spans="1:11" s="11" customFormat="1" ht="31.5" customHeight="1">
      <c r="A16" s="17" t="s">
        <v>6</v>
      </c>
      <c r="B16" s="47" t="s">
        <v>7</v>
      </c>
      <c r="C16" s="133">
        <v>699.421</v>
      </c>
      <c r="D16" s="134">
        <f>C16/$C$54</f>
        <v>0.1297439331599509</v>
      </c>
      <c r="E16" s="80">
        <f>'[1]6 мес. '!$C$11</f>
        <v>349.71000000000004</v>
      </c>
      <c r="F16" s="70">
        <f>E16/$E$54</f>
        <v>0.12974379579348289</v>
      </c>
      <c r="G16" s="80">
        <f>'[1]6 мес. '!$E$11</f>
        <v>233.05500000000004</v>
      </c>
      <c r="H16" s="70">
        <f>G16/$G$54</f>
        <v>0.13753596300162857</v>
      </c>
      <c r="I16" s="71">
        <f>G16-E16</f>
        <v>-116.655</v>
      </c>
      <c r="J16" s="72">
        <f aca="true" t="shared" si="2" ref="J16:J42">H16-F16</f>
        <v>0.007792167208145684</v>
      </c>
      <c r="K16" s="115"/>
    </row>
    <row r="17" spans="1:11" s="12" customFormat="1" ht="50.25" customHeight="1">
      <c r="A17" s="17" t="s">
        <v>8</v>
      </c>
      <c r="B17" s="47" t="s">
        <v>9</v>
      </c>
      <c r="C17" s="135">
        <v>0</v>
      </c>
      <c r="D17" s="136">
        <f>C17/$C$54</f>
        <v>0</v>
      </c>
      <c r="E17" s="103">
        <v>0</v>
      </c>
      <c r="F17" s="88">
        <f>E17/$E$54</f>
        <v>0</v>
      </c>
      <c r="G17" s="103">
        <v>0</v>
      </c>
      <c r="H17" s="88">
        <f>G17/$G$54</f>
        <v>0</v>
      </c>
      <c r="I17" s="87">
        <f>G17-E17</f>
        <v>0</v>
      </c>
      <c r="J17" s="89">
        <f t="shared" si="2"/>
        <v>0</v>
      </c>
      <c r="K17" s="114"/>
    </row>
    <row r="18" spans="1:12" s="11" customFormat="1" ht="30" customHeight="1">
      <c r="A18" s="16" t="s">
        <v>10</v>
      </c>
      <c r="B18" s="46" t="s">
        <v>11</v>
      </c>
      <c r="C18" s="131">
        <v>14623.719</v>
      </c>
      <c r="D18" s="132">
        <f>C18/$C$54</f>
        <v>2.7127278427240586</v>
      </c>
      <c r="E18" s="79">
        <f>'[1]6 мес. '!$C$17</f>
        <v>7311.861</v>
      </c>
      <c r="F18" s="67">
        <f>E18/$E$54</f>
        <v>2.7127294056627815</v>
      </c>
      <c r="G18" s="79">
        <f>'[1]6 мес. '!$E$17</f>
        <v>6555.652999999999</v>
      </c>
      <c r="H18" s="67">
        <f>G18/$G$54</f>
        <v>3.8687779642552838</v>
      </c>
      <c r="I18" s="73">
        <f>G18-E18</f>
        <v>-756.2080000000005</v>
      </c>
      <c r="J18" s="68">
        <f t="shared" si="2"/>
        <v>1.1560485585925022</v>
      </c>
      <c r="K18" s="114">
        <f>G18-E18</f>
        <v>-756.2080000000005</v>
      </c>
      <c r="L18" s="161">
        <f>H18-F18</f>
        <v>1.1560485585925022</v>
      </c>
    </row>
    <row r="19" spans="1:12" s="11" customFormat="1" ht="31.5" customHeight="1">
      <c r="A19" s="16" t="s">
        <v>12</v>
      </c>
      <c r="B19" s="46" t="s">
        <v>59</v>
      </c>
      <c r="C19" s="131">
        <f aca="true" t="shared" si="3" ref="C19:J19">C20+C21+C22+C23</f>
        <v>5890.079</v>
      </c>
      <c r="D19" s="132">
        <f t="shared" si="3"/>
        <v>1.0926209194216794</v>
      </c>
      <c r="E19" s="79">
        <f>E20+E21+E22+E23</f>
        <v>2945.039</v>
      </c>
      <c r="F19" s="67">
        <f t="shared" si="3"/>
        <v>1.0926211392863885</v>
      </c>
      <c r="G19" s="79">
        <f>G20+G21+G22+G23</f>
        <v>4415.628</v>
      </c>
      <c r="H19" s="67">
        <f t="shared" si="3"/>
        <v>2.605855481482719</v>
      </c>
      <c r="I19" s="66">
        <f t="shared" si="3"/>
        <v>1470.589</v>
      </c>
      <c r="J19" s="68">
        <f t="shared" si="3"/>
        <v>1.5132343421963304</v>
      </c>
      <c r="K19" s="114">
        <f>G19-E19</f>
        <v>1470.5889999999995</v>
      </c>
      <c r="L19" s="161">
        <f>H19-F19</f>
        <v>1.5132343421963306</v>
      </c>
    </row>
    <row r="20" spans="1:11" s="11" customFormat="1" ht="50.25" customHeight="1">
      <c r="A20" s="17" t="s">
        <v>13</v>
      </c>
      <c r="B20" s="47" t="s">
        <v>74</v>
      </c>
      <c r="C20" s="133">
        <v>3217.218</v>
      </c>
      <c r="D20" s="134">
        <f aca="true" t="shared" si="4" ref="D20:D29">C20/$C$54</f>
        <v>0.5968000920089486</v>
      </c>
      <c r="E20" s="80">
        <f>'[1]6 мес. '!$C$20</f>
        <v>1608.609</v>
      </c>
      <c r="F20" s="70">
        <f>E20/$E$54</f>
        <v>0.5968003134241476</v>
      </c>
      <c r="G20" s="80">
        <f>'[1]6 мес. '!$E$20</f>
        <v>1397.253</v>
      </c>
      <c r="H20" s="70">
        <f aca="true" t="shared" si="5" ref="H20:H42">G20/$G$54</f>
        <v>0.8245801931385918</v>
      </c>
      <c r="I20" s="71">
        <f>G20-E20</f>
        <v>-211.356</v>
      </c>
      <c r="J20" s="72">
        <f t="shared" si="2"/>
        <v>0.22777987971444413</v>
      </c>
      <c r="K20" s="116"/>
    </row>
    <row r="21" spans="1:11" s="11" customFormat="1" ht="27.75" customHeight="1">
      <c r="A21" s="17" t="s">
        <v>14</v>
      </c>
      <c r="B21" s="47" t="s">
        <v>15</v>
      </c>
      <c r="C21" s="133">
        <v>2670.633</v>
      </c>
      <c r="D21" s="134">
        <f t="shared" si="4"/>
        <v>0.49540752915162556</v>
      </c>
      <c r="E21" s="80">
        <f>'[1]6 мес. '!$C$22</f>
        <v>1335.316</v>
      </c>
      <c r="F21" s="70">
        <f>E21/$E$54</f>
        <v>0.49540752744780064</v>
      </c>
      <c r="G21" s="80">
        <f>'[1]6 мес. '!$E$22</f>
        <v>2634.417</v>
      </c>
      <c r="H21" s="70">
        <f t="shared" si="5"/>
        <v>1.5546848556901216</v>
      </c>
      <c r="I21" s="71">
        <f aca="true" t="shared" si="6" ref="I21:J50">G21-E21</f>
        <v>1299.1009999999999</v>
      </c>
      <c r="J21" s="72">
        <f t="shared" si="2"/>
        <v>1.059277328242321</v>
      </c>
      <c r="K21" s="115"/>
    </row>
    <row r="22" spans="1:11" s="13" customFormat="1" ht="27.75" customHeight="1">
      <c r="A22" s="18" t="s">
        <v>55</v>
      </c>
      <c r="B22" s="49" t="s">
        <v>56</v>
      </c>
      <c r="C22" s="137">
        <v>0</v>
      </c>
      <c r="D22" s="138">
        <f t="shared" si="4"/>
        <v>0</v>
      </c>
      <c r="E22" s="102">
        <v>0</v>
      </c>
      <c r="F22" s="84">
        <f>E22/$E$54</f>
        <v>0</v>
      </c>
      <c r="G22" s="102">
        <v>0</v>
      </c>
      <c r="H22" s="84">
        <f t="shared" si="5"/>
        <v>0</v>
      </c>
      <c r="I22" s="83">
        <f t="shared" si="6"/>
        <v>0</v>
      </c>
      <c r="J22" s="85">
        <f t="shared" si="2"/>
        <v>0</v>
      </c>
      <c r="K22" s="114"/>
    </row>
    <row r="23" spans="1:11" s="11" customFormat="1" ht="27.75" customHeight="1">
      <c r="A23" s="17" t="s">
        <v>16</v>
      </c>
      <c r="B23" s="47" t="s">
        <v>17</v>
      </c>
      <c r="C23" s="133">
        <v>2.228</v>
      </c>
      <c r="D23" s="134">
        <f t="shared" si="4"/>
        <v>0.00041329826110507207</v>
      </c>
      <c r="E23" s="80">
        <f>'[1]6 мес. '!$C$23+'[1]6 мес. '!$C$18+'[1]6 мес. '!$C$21</f>
        <v>1.1139999999999999</v>
      </c>
      <c r="F23" s="70">
        <f>E23/$E$54</f>
        <v>0.00041329841444036455</v>
      </c>
      <c r="G23" s="80">
        <f>'[1]6 мес. '!$E$23+'[1]6 мес. '!$E$18+'[1]6 мес. '!$E$21</f>
        <v>383.95799999999997</v>
      </c>
      <c r="H23" s="70">
        <f t="shared" si="5"/>
        <v>0.2265904326540057</v>
      </c>
      <c r="I23" s="71">
        <f t="shared" si="6"/>
        <v>382.844</v>
      </c>
      <c r="J23" s="72">
        <f t="shared" si="2"/>
        <v>0.22617713423956531</v>
      </c>
      <c r="K23" s="115"/>
    </row>
    <row r="24" spans="1:12" s="11" customFormat="1" ht="31.5" customHeight="1">
      <c r="A24" s="16" t="s">
        <v>18</v>
      </c>
      <c r="B24" s="46" t="s">
        <v>60</v>
      </c>
      <c r="C24" s="139">
        <f aca="true" t="shared" si="7" ref="C24:J24">SUM(C25:C29)</f>
        <v>19879.757</v>
      </c>
      <c r="D24" s="140">
        <f t="shared" si="7"/>
        <v>3.6877329440266533</v>
      </c>
      <c r="E24" s="81">
        <f t="shared" si="7"/>
        <v>9939.862</v>
      </c>
      <c r="F24" s="162">
        <f t="shared" si="7"/>
        <v>3.6877281906248034</v>
      </c>
      <c r="G24" s="81">
        <f>SUM(G25:G29)</f>
        <v>12038.322</v>
      </c>
      <c r="H24" s="76">
        <f t="shared" si="7"/>
        <v>7.104341074826506</v>
      </c>
      <c r="I24" s="74">
        <f t="shared" si="7"/>
        <v>2098.460000000002</v>
      </c>
      <c r="J24" s="77">
        <f t="shared" si="7"/>
        <v>3.416612884201702</v>
      </c>
      <c r="K24" s="114">
        <f>G24-E24</f>
        <v>2098.460000000001</v>
      </c>
      <c r="L24" s="161">
        <f>H24-F24</f>
        <v>3.4166128842017023</v>
      </c>
    </row>
    <row r="25" spans="1:11" s="11" customFormat="1" ht="27.75" customHeight="1">
      <c r="A25" s="17" t="s">
        <v>19</v>
      </c>
      <c r="B25" s="47" t="s">
        <v>20</v>
      </c>
      <c r="C25" s="141">
        <v>7181.962</v>
      </c>
      <c r="D25" s="134">
        <f t="shared" si="4"/>
        <v>1.3322676866798497</v>
      </c>
      <c r="E25" s="82">
        <f>'[1]6 мес. '!$C$28</f>
        <v>3590.9799999999996</v>
      </c>
      <c r="F25" s="163">
        <f>E25/$E$54</f>
        <v>1.3322678099524778</v>
      </c>
      <c r="G25" s="82">
        <f>'[1]6 мес. '!$E$28</f>
        <v>3194.306</v>
      </c>
      <c r="H25" s="70">
        <f t="shared" si="5"/>
        <v>1.8850998769898957</v>
      </c>
      <c r="I25" s="71">
        <f t="shared" si="6"/>
        <v>-396.6739999999995</v>
      </c>
      <c r="J25" s="72">
        <f t="shared" si="2"/>
        <v>0.5528320670374178</v>
      </c>
      <c r="K25" s="114"/>
    </row>
    <row r="26" spans="1:11" s="11" customFormat="1" ht="50.25" customHeight="1">
      <c r="A26" s="17" t="s">
        <v>21</v>
      </c>
      <c r="B26" s="47" t="s">
        <v>74</v>
      </c>
      <c r="C26" s="141">
        <v>1580.032</v>
      </c>
      <c r="D26" s="134">
        <f t="shared" si="4"/>
        <v>0.2930989578502554</v>
      </c>
      <c r="E26" s="82">
        <f>'[1]6 мес. '!$C$30</f>
        <v>790.0160000000001</v>
      </c>
      <c r="F26" s="163">
        <f>E26/$E$54</f>
        <v>0.2930990665911303</v>
      </c>
      <c r="G26" s="82">
        <f>'[1]6 мес. '!$E$30</f>
        <v>696.2760000000001</v>
      </c>
      <c r="H26" s="70">
        <f t="shared" si="5"/>
        <v>0.410902963570496</v>
      </c>
      <c r="I26" s="71">
        <f t="shared" si="6"/>
        <v>-93.74000000000001</v>
      </c>
      <c r="J26" s="72">
        <f t="shared" si="2"/>
        <v>0.11780389697936572</v>
      </c>
      <c r="K26" s="115"/>
    </row>
    <row r="27" spans="1:11" s="11" customFormat="1" ht="29.25" customHeight="1">
      <c r="A27" s="17" t="s">
        <v>22</v>
      </c>
      <c r="B27" s="47" t="s">
        <v>15</v>
      </c>
      <c r="C27" s="141">
        <v>1350.597</v>
      </c>
      <c r="D27" s="134">
        <f t="shared" si="4"/>
        <v>0.25053832655014674</v>
      </c>
      <c r="E27" s="82">
        <f>'[1]6 мес. '!$C$32</f>
        <v>675.298</v>
      </c>
      <c r="F27" s="163">
        <f>E27/$E$54</f>
        <v>0.2505382339988773</v>
      </c>
      <c r="G27" s="82">
        <f>'[1]6 мес. '!$E$32</f>
        <v>732.097</v>
      </c>
      <c r="H27" s="70">
        <f t="shared" si="5"/>
        <v>0.4320425045830523</v>
      </c>
      <c r="I27" s="71">
        <f t="shared" si="6"/>
        <v>56.79899999999998</v>
      </c>
      <c r="J27" s="72">
        <f t="shared" si="2"/>
        <v>0.181504270584175</v>
      </c>
      <c r="K27" s="115"/>
    </row>
    <row r="28" spans="1:11" s="11" customFormat="1" ht="54.75" customHeight="1">
      <c r="A28" s="17" t="s">
        <v>23</v>
      </c>
      <c r="B28" s="50" t="s">
        <v>73</v>
      </c>
      <c r="C28" s="141">
        <v>7647.332</v>
      </c>
      <c r="D28" s="134">
        <f t="shared" si="4"/>
        <v>1.4185947117114779</v>
      </c>
      <c r="E28" s="82">
        <f>'[1]6 мес. '!$C$45</f>
        <v>3823.668</v>
      </c>
      <c r="F28" s="163">
        <f>E28/$E$54</f>
        <v>1.4185959800236627</v>
      </c>
      <c r="G28" s="82">
        <f>'[1]6 мес. '!$E$45</f>
        <v>5354.727</v>
      </c>
      <c r="H28" s="70">
        <f t="shared" si="5"/>
        <v>3.1600589326803608</v>
      </c>
      <c r="I28" s="71">
        <f t="shared" si="6"/>
        <v>1531.0589999999997</v>
      </c>
      <c r="J28" s="72">
        <f t="shared" si="2"/>
        <v>1.741462952656698</v>
      </c>
      <c r="K28" s="114"/>
    </row>
    <row r="29" spans="1:11" s="11" customFormat="1" ht="27.75" customHeight="1">
      <c r="A29" s="17" t="s">
        <v>69</v>
      </c>
      <c r="B29" s="47" t="s">
        <v>24</v>
      </c>
      <c r="C29" s="141">
        <v>2119.834</v>
      </c>
      <c r="D29" s="134">
        <f t="shared" si="4"/>
        <v>0.3932332612349233</v>
      </c>
      <c r="E29" s="164">
        <f>'[1]6 мес. '!$C$33-'[1]6 мес. '!$C$45+'[1]6 мес. '!$C$29+'[1]6 мес. '!$C$31</f>
        <v>1059.8999999999992</v>
      </c>
      <c r="F29" s="163">
        <f>E29/$E$54</f>
        <v>0.3932271000586554</v>
      </c>
      <c r="G29" s="164">
        <f>'[1]6 мес. '!$E$33-'[1]6 мес. '!$E$45+'[1]6 мес. '!$E$29+'[1]6 мес. '!$E$31</f>
        <v>2060.916000000001</v>
      </c>
      <c r="H29" s="70">
        <f t="shared" si="5"/>
        <v>1.216236797002701</v>
      </c>
      <c r="I29" s="71">
        <f t="shared" si="6"/>
        <v>1001.0160000000019</v>
      </c>
      <c r="J29" s="72">
        <f t="shared" si="2"/>
        <v>0.8230096969440457</v>
      </c>
      <c r="K29" s="115"/>
    </row>
    <row r="30" spans="1:12" s="11" customFormat="1" ht="27.75" customHeight="1">
      <c r="A30" s="16" t="s">
        <v>25</v>
      </c>
      <c r="B30" s="46" t="s">
        <v>61</v>
      </c>
      <c r="C30" s="139">
        <f aca="true" t="shared" si="8" ref="C30:J30">SUM(C31:C35)</f>
        <v>4596.206000000001</v>
      </c>
      <c r="D30" s="140">
        <f t="shared" si="8"/>
        <v>0.8526050033575847</v>
      </c>
      <c r="E30" s="81">
        <f>SUM(E31:E35)</f>
        <v>2298.1010001446143</v>
      </c>
      <c r="F30" s="162">
        <f t="shared" si="8"/>
        <v>0.8526045777231466</v>
      </c>
      <c r="G30" s="81">
        <f>SUM(G31:G35)</f>
        <v>1981.4160000000002</v>
      </c>
      <c r="H30" s="76">
        <f t="shared" si="8"/>
        <v>1.1693203650075514</v>
      </c>
      <c r="I30" s="74">
        <f t="shared" si="8"/>
        <v>-316.6850001446144</v>
      </c>
      <c r="J30" s="77">
        <f t="shared" si="8"/>
        <v>0.31671578728440475</v>
      </c>
      <c r="K30" s="114">
        <f>G30-E30</f>
        <v>-316.68500014461415</v>
      </c>
      <c r="L30" s="161">
        <f>H30-F30</f>
        <v>0.31671578728440486</v>
      </c>
    </row>
    <row r="31" spans="1:11" s="11" customFormat="1" ht="31.5" customHeight="1">
      <c r="A31" s="17" t="s">
        <v>26</v>
      </c>
      <c r="B31" s="47" t="s">
        <v>20</v>
      </c>
      <c r="C31" s="141">
        <v>3403.58</v>
      </c>
      <c r="D31" s="134">
        <f>C31/$C$54</f>
        <v>0.6313705994308801</v>
      </c>
      <c r="E31" s="82">
        <f>'[1]6 мес. '!$C$71</f>
        <v>1701.7880000000002</v>
      </c>
      <c r="F31" s="163">
        <f>E31/$E$54</f>
        <v>0.6313700916639491</v>
      </c>
      <c r="G31" s="82">
        <f>'[1]6 мес. '!$E$71</f>
        <v>1340.948</v>
      </c>
      <c r="H31" s="70">
        <f t="shared" si="5"/>
        <v>0.7913521465538513</v>
      </c>
      <c r="I31" s="71">
        <f t="shared" si="6"/>
        <v>-360.84000000000015</v>
      </c>
      <c r="J31" s="72">
        <f t="shared" si="2"/>
        <v>0.15998205488990225</v>
      </c>
      <c r="K31" s="115"/>
    </row>
    <row r="32" spans="1:11" s="11" customFormat="1" ht="45" customHeight="1">
      <c r="A32" s="17" t="s">
        <v>27</v>
      </c>
      <c r="B32" s="47" t="s">
        <v>74</v>
      </c>
      <c r="C32" s="141">
        <v>748.788</v>
      </c>
      <c r="D32" s="134">
        <f>C32/$C$54</f>
        <v>0.13890160607555865</v>
      </c>
      <c r="E32" s="82">
        <f>'[1]6 мес. '!$C$73</f>
        <v>374.394</v>
      </c>
      <c r="F32" s="163">
        <f>E32/$E$54</f>
        <v>0.1389016576086049</v>
      </c>
      <c r="G32" s="82">
        <f>'[1]6 мес. '!$E$73</f>
        <v>295.465</v>
      </c>
      <c r="H32" s="70">
        <f t="shared" si="5"/>
        <v>0.1743668374773173</v>
      </c>
      <c r="I32" s="71">
        <f t="shared" si="6"/>
        <v>-78.92900000000003</v>
      </c>
      <c r="J32" s="72">
        <f t="shared" si="2"/>
        <v>0.03546517986871239</v>
      </c>
      <c r="K32" s="115"/>
    </row>
    <row r="33" spans="1:11" s="11" customFormat="1" ht="31.5" customHeight="1">
      <c r="A33" s="17" t="s">
        <v>28</v>
      </c>
      <c r="B33" s="47" t="s">
        <v>15</v>
      </c>
      <c r="C33" s="141">
        <v>1.254</v>
      </c>
      <c r="D33" s="134">
        <f>C33/$C$54</f>
        <v>0.00023261939830599655</v>
      </c>
      <c r="E33" s="82">
        <f>'[1]6 мес. '!$C$75</f>
        <v>0.627</v>
      </c>
      <c r="F33" s="163">
        <f>E33/$E$54</f>
        <v>0.0002326194846087151</v>
      </c>
      <c r="G33" s="82">
        <f>'[1]6 мес. '!$E$75</f>
        <v>0.5459999999999999</v>
      </c>
      <c r="H33" s="70">
        <f t="shared" si="5"/>
        <v>0.0003222185140798918</v>
      </c>
      <c r="I33" s="71">
        <f t="shared" si="6"/>
        <v>-0.08100000000000007</v>
      </c>
      <c r="J33" s="72">
        <f t="shared" si="2"/>
        <v>8.959902947117671E-05</v>
      </c>
      <c r="K33" s="115"/>
    </row>
    <row r="34" spans="1:11" s="11" customFormat="1" ht="54.75" customHeight="1">
      <c r="A34" s="17" t="s">
        <v>29</v>
      </c>
      <c r="B34" s="50" t="s">
        <v>73</v>
      </c>
      <c r="C34" s="141">
        <v>1.359</v>
      </c>
      <c r="D34" s="134">
        <f>C34/$C$54</f>
        <v>0.00025209709912109193</v>
      </c>
      <c r="E34" s="82">
        <f>'[1]6 мес. '!$C$88</f>
        <v>0.68</v>
      </c>
      <c r="F34" s="88">
        <f>E34/$E$54</f>
        <v>0.00025228269463146134</v>
      </c>
      <c r="G34" s="82">
        <f>'[1]6 мес. '!$E$88</f>
        <v>0.742</v>
      </c>
      <c r="H34" s="70">
        <f t="shared" si="5"/>
        <v>0.0004378866986213915</v>
      </c>
      <c r="I34" s="71">
        <f t="shared" si="6"/>
        <v>0.061999999999999944</v>
      </c>
      <c r="J34" s="72">
        <f t="shared" si="2"/>
        <v>0.00018560400398993015</v>
      </c>
      <c r="K34" s="115"/>
    </row>
    <row r="35" spans="1:11" s="11" customFormat="1" ht="31.5" customHeight="1">
      <c r="A35" s="17" t="s">
        <v>70</v>
      </c>
      <c r="B35" s="47" t="s">
        <v>24</v>
      </c>
      <c r="C35" s="141">
        <v>441.225</v>
      </c>
      <c r="D35" s="134">
        <f>C35/$C$54</f>
        <v>0.08184808135371877</v>
      </c>
      <c r="E35" s="82">
        <f>'[1]6 мес. '!$C$76-'[1]6 мес. '!$C$88+'[1]6 мес. '!$C$72+'[1]6 мес. '!$C$74</f>
        <v>220.61200014461426</v>
      </c>
      <c r="F35" s="70">
        <f>E35/$E$54</f>
        <v>0.08184792627135239</v>
      </c>
      <c r="G35" s="82">
        <f>'[1]6 мес. '!$E$76-'[1]6 мес. '!$E$88+'[1]6 мес. '!$E$72+'[1]6 мес. '!$E$74</f>
        <v>343.7150000000001</v>
      </c>
      <c r="H35" s="70">
        <f t="shared" si="5"/>
        <v>0.2028412757636814</v>
      </c>
      <c r="I35" s="71">
        <f t="shared" si="6"/>
        <v>123.10299985538583</v>
      </c>
      <c r="J35" s="72">
        <f t="shared" si="2"/>
        <v>0.12099334949232902</v>
      </c>
      <c r="K35" s="115"/>
    </row>
    <row r="36" spans="1:12" s="11" customFormat="1" ht="31.5" customHeight="1">
      <c r="A36" s="16" t="s">
        <v>30</v>
      </c>
      <c r="B36" s="46" t="s">
        <v>62</v>
      </c>
      <c r="C36" s="139">
        <f aca="true" t="shared" si="9" ref="C36:J36">SUM(C37:C40)</f>
        <v>3272.5229999999997</v>
      </c>
      <c r="D36" s="140">
        <f t="shared" si="9"/>
        <v>0.6070592752811282</v>
      </c>
      <c r="E36" s="81">
        <f t="shared" si="9"/>
        <v>1636.26</v>
      </c>
      <c r="F36" s="76">
        <f t="shared" si="9"/>
        <v>0.6070589439965807</v>
      </c>
      <c r="G36" s="81">
        <f>SUM(G37:G40)</f>
        <v>1406.672</v>
      </c>
      <c r="H36" s="76">
        <f t="shared" si="9"/>
        <v>0.8301387575783693</v>
      </c>
      <c r="I36" s="74">
        <f t="shared" si="9"/>
        <v>-229.58800000000016</v>
      </c>
      <c r="J36" s="77">
        <f t="shared" si="9"/>
        <v>0.22307981358178847</v>
      </c>
      <c r="K36" s="114">
        <f>G36-E36</f>
        <v>-229.58799999999997</v>
      </c>
      <c r="L36" s="161">
        <f>H36-F36</f>
        <v>0.22307981358178863</v>
      </c>
    </row>
    <row r="37" spans="1:11" s="11" customFormat="1" ht="27.75" customHeight="1">
      <c r="A37" s="17" t="s">
        <v>31</v>
      </c>
      <c r="B37" s="47" t="s">
        <v>20</v>
      </c>
      <c r="C37" s="141">
        <v>2558.531</v>
      </c>
      <c r="D37" s="134">
        <f aca="true" t="shared" si="10" ref="D37:D42">C37/$C$54</f>
        <v>0.4746123937537796</v>
      </c>
      <c r="E37" s="82">
        <f>'[1]6 мес. '!$C$102</f>
        <v>1279.265</v>
      </c>
      <c r="F37" s="70">
        <f>E37/$E$54</f>
        <v>0.47461238433487707</v>
      </c>
      <c r="G37" s="82">
        <f>'[1]6 мес. '!$E$102</f>
        <v>936.81</v>
      </c>
      <c r="H37" s="70">
        <f t="shared" si="5"/>
        <v>0.5528526120424606</v>
      </c>
      <c r="I37" s="71">
        <f t="shared" si="6"/>
        <v>-342.45500000000015</v>
      </c>
      <c r="J37" s="72">
        <f>H37-F37</f>
        <v>0.07824022770758354</v>
      </c>
      <c r="K37" s="115"/>
    </row>
    <row r="38" spans="1:11" s="11" customFormat="1" ht="49.5" customHeight="1">
      <c r="A38" s="17" t="s">
        <v>32</v>
      </c>
      <c r="B38" s="47" t="s">
        <v>74</v>
      </c>
      <c r="C38" s="141">
        <v>562.877</v>
      </c>
      <c r="D38" s="134">
        <f t="shared" si="10"/>
        <v>0.10441476001617576</v>
      </c>
      <c r="E38" s="82">
        <f>'[1]6 мес. '!$C$104</f>
        <v>281.4395</v>
      </c>
      <c r="F38" s="70">
        <f>E38/$E$54</f>
        <v>0.10441516975842818</v>
      </c>
      <c r="G38" s="82">
        <f>'[1]6 мес. '!$E$104</f>
        <v>203.106</v>
      </c>
      <c r="H38" s="70">
        <f t="shared" si="5"/>
        <v>0.11986174637492768</v>
      </c>
      <c r="I38" s="71">
        <f t="shared" si="6"/>
        <v>-78.33350000000002</v>
      </c>
      <c r="J38" s="72">
        <f t="shared" si="2"/>
        <v>0.015446576616499494</v>
      </c>
      <c r="K38" s="115"/>
    </row>
    <row r="39" spans="1:11" s="11" customFormat="1" ht="31.5" customHeight="1">
      <c r="A39" s="17" t="s">
        <v>33</v>
      </c>
      <c r="B39" s="47" t="s">
        <v>15</v>
      </c>
      <c r="C39" s="141">
        <v>5.3315</v>
      </c>
      <c r="D39" s="134">
        <f t="shared" si="10"/>
        <v>0.0009890034466255348</v>
      </c>
      <c r="E39" s="82">
        <f>'[1]6 мес. '!$C$106</f>
        <v>2.6670000000000003</v>
      </c>
      <c r="F39" s="70">
        <f>E39/$E$54</f>
        <v>0.0009894675685030991</v>
      </c>
      <c r="G39" s="82">
        <f>'[1]6 мес. '!$E$106</f>
        <v>2.736</v>
      </c>
      <c r="H39" s="70">
        <f t="shared" si="5"/>
        <v>0.001614633433191546</v>
      </c>
      <c r="I39" s="71">
        <f t="shared" si="6"/>
        <v>0.06899999999999995</v>
      </c>
      <c r="J39" s="72">
        <f t="shared" si="2"/>
        <v>0.0006251658646884469</v>
      </c>
      <c r="K39" s="115"/>
    </row>
    <row r="40" spans="1:11" s="11" customFormat="1" ht="31.5" customHeight="1">
      <c r="A40" s="17" t="s">
        <v>34</v>
      </c>
      <c r="B40" s="47" t="s">
        <v>24</v>
      </c>
      <c r="C40" s="141">
        <v>145.7835</v>
      </c>
      <c r="D40" s="134">
        <f t="shared" si="10"/>
        <v>0.027043118064547247</v>
      </c>
      <c r="E40" s="82">
        <f>'[1]6 мес. '!$C$107+'[1]6 мес. '!$C$103+'[1]6 мес. '!$C$105</f>
        <v>72.8885</v>
      </c>
      <c r="F40" s="70">
        <f>E40/$E$54</f>
        <v>0.027041922334772452</v>
      </c>
      <c r="G40" s="82">
        <f>'[1]6 мес. '!$E$107+'[1]6 мес. '!$E$103+'[1]6 мес. '!$E$105</f>
        <v>264.02</v>
      </c>
      <c r="H40" s="70">
        <f t="shared" si="5"/>
        <v>0.15580976572778946</v>
      </c>
      <c r="I40" s="71">
        <f t="shared" si="6"/>
        <v>191.1315</v>
      </c>
      <c r="J40" s="72">
        <f t="shared" si="2"/>
        <v>0.128767843393017</v>
      </c>
      <c r="K40" s="115"/>
    </row>
    <row r="41" spans="1:11" s="11" customFormat="1" ht="24" customHeight="1">
      <c r="A41" s="16" t="s">
        <v>35</v>
      </c>
      <c r="B41" s="46" t="s">
        <v>36</v>
      </c>
      <c r="C41" s="143">
        <v>0</v>
      </c>
      <c r="D41" s="144">
        <f t="shared" si="10"/>
        <v>0</v>
      </c>
      <c r="E41" s="105">
        <v>0</v>
      </c>
      <c r="F41" s="91">
        <f>E41/$C$54</f>
        <v>0</v>
      </c>
      <c r="G41" s="105">
        <v>0</v>
      </c>
      <c r="H41" s="91">
        <f t="shared" si="5"/>
        <v>0</v>
      </c>
      <c r="I41" s="92">
        <f t="shared" si="6"/>
        <v>0</v>
      </c>
      <c r="J41" s="93">
        <f t="shared" si="2"/>
        <v>0</v>
      </c>
      <c r="K41" s="114"/>
    </row>
    <row r="42" spans="1:11" s="11" customFormat="1" ht="24" customHeight="1">
      <c r="A42" s="16" t="s">
        <v>37</v>
      </c>
      <c r="B42" s="46" t="s">
        <v>38</v>
      </c>
      <c r="C42" s="143">
        <v>0</v>
      </c>
      <c r="D42" s="144">
        <f t="shared" si="10"/>
        <v>0</v>
      </c>
      <c r="E42" s="105">
        <v>0</v>
      </c>
      <c r="F42" s="91">
        <f>E42/$C$54</f>
        <v>0</v>
      </c>
      <c r="G42" s="105">
        <v>0</v>
      </c>
      <c r="H42" s="91">
        <f t="shared" si="5"/>
        <v>0</v>
      </c>
      <c r="I42" s="92">
        <f t="shared" si="6"/>
        <v>0</v>
      </c>
      <c r="J42" s="93">
        <f t="shared" si="2"/>
        <v>0</v>
      </c>
      <c r="K42" s="115"/>
    </row>
    <row r="43" spans="1:12" s="11" customFormat="1" ht="31.5" customHeight="1">
      <c r="A43" s="16" t="s">
        <v>39</v>
      </c>
      <c r="B43" s="46" t="s">
        <v>40</v>
      </c>
      <c r="C43" s="139">
        <f aca="true" t="shared" si="11" ref="C43:H43">C12+C30+C36+C41+C42</f>
        <v>91988.543</v>
      </c>
      <c r="D43" s="140">
        <f t="shared" si="11"/>
        <v>17.064050656862275</v>
      </c>
      <c r="E43" s="81">
        <f t="shared" si="11"/>
        <v>45994.253000144614</v>
      </c>
      <c r="F43" s="76">
        <f t="shared" si="11"/>
        <v>17.064050124173026</v>
      </c>
      <c r="G43" s="74">
        <f t="shared" si="11"/>
        <v>46741.566</v>
      </c>
      <c r="H43" s="76">
        <f t="shared" si="11"/>
        <v>27.584245315544308</v>
      </c>
      <c r="I43" s="73">
        <f t="shared" si="6"/>
        <v>747.312999855385</v>
      </c>
      <c r="J43" s="77">
        <f>J12+J30+J36+J41+J42</f>
        <v>10.520195191371284</v>
      </c>
      <c r="K43" s="114">
        <f>G43-E43</f>
        <v>747.312999855385</v>
      </c>
      <c r="L43" s="161">
        <f>H43-F43</f>
        <v>10.520195191371283</v>
      </c>
    </row>
    <row r="44" spans="1:11" s="11" customFormat="1" ht="31.5" customHeight="1">
      <c r="A44" s="16" t="s">
        <v>41</v>
      </c>
      <c r="B44" s="46" t="s">
        <v>63</v>
      </c>
      <c r="C44" s="139">
        <f aca="true" t="shared" si="12" ref="C44:J44">SUM(C45:C49)</f>
        <v>2759.656</v>
      </c>
      <c r="D44" s="176">
        <f t="shared" si="12"/>
        <v>0.5119214659103135</v>
      </c>
      <c r="E44" s="105">
        <f t="shared" si="12"/>
        <v>0</v>
      </c>
      <c r="F44" s="96">
        <f t="shared" si="12"/>
        <v>0</v>
      </c>
      <c r="G44" s="95">
        <f t="shared" si="12"/>
        <v>0</v>
      </c>
      <c r="H44" s="96">
        <f t="shared" si="12"/>
        <v>0</v>
      </c>
      <c r="I44" s="95">
        <f t="shared" si="12"/>
        <v>0</v>
      </c>
      <c r="J44" s="97">
        <f t="shared" si="12"/>
        <v>0</v>
      </c>
      <c r="K44" s="115"/>
    </row>
    <row r="45" spans="1:11" s="11" customFormat="1" ht="26.25" customHeight="1">
      <c r="A45" s="17" t="s">
        <v>42</v>
      </c>
      <c r="B45" s="47" t="s">
        <v>43</v>
      </c>
      <c r="C45" s="142">
        <v>0</v>
      </c>
      <c r="D45" s="136">
        <f aca="true" t="shared" si="13" ref="D45:D51">C45/$C$54</f>
        <v>0</v>
      </c>
      <c r="E45" s="104">
        <v>0</v>
      </c>
      <c r="F45" s="88">
        <f aca="true" t="shared" si="14" ref="F45:F50">E45/$E$54</f>
        <v>0</v>
      </c>
      <c r="G45" s="106">
        <v>0</v>
      </c>
      <c r="H45" s="88">
        <f aca="true" t="shared" si="15" ref="H45:H50">G45/$G$54</f>
        <v>0</v>
      </c>
      <c r="I45" s="87">
        <f t="shared" si="6"/>
        <v>0</v>
      </c>
      <c r="J45" s="89">
        <f t="shared" si="6"/>
        <v>0</v>
      </c>
      <c r="K45" s="115"/>
    </row>
    <row r="46" spans="1:11" s="11" customFormat="1" ht="26.25" customHeight="1">
      <c r="A46" s="17" t="s">
        <v>44</v>
      </c>
      <c r="B46" s="47" t="s">
        <v>45</v>
      </c>
      <c r="C46" s="142">
        <v>0</v>
      </c>
      <c r="D46" s="136">
        <f t="shared" si="13"/>
        <v>0</v>
      </c>
      <c r="E46" s="104">
        <v>0</v>
      </c>
      <c r="F46" s="88">
        <f t="shared" si="14"/>
        <v>0</v>
      </c>
      <c r="G46" s="106">
        <v>0</v>
      </c>
      <c r="H46" s="88">
        <f t="shared" si="15"/>
        <v>0</v>
      </c>
      <c r="I46" s="87">
        <f t="shared" si="6"/>
        <v>0</v>
      </c>
      <c r="J46" s="89">
        <f t="shared" si="6"/>
        <v>0</v>
      </c>
      <c r="K46" s="115"/>
    </row>
    <row r="47" spans="1:11" s="11" customFormat="1" ht="26.25" customHeight="1">
      <c r="A47" s="17" t="s">
        <v>46</v>
      </c>
      <c r="B47" s="47" t="s">
        <v>47</v>
      </c>
      <c r="C47" s="142">
        <v>0</v>
      </c>
      <c r="D47" s="136">
        <f t="shared" si="13"/>
        <v>0</v>
      </c>
      <c r="E47" s="104">
        <v>0</v>
      </c>
      <c r="F47" s="88">
        <f t="shared" si="14"/>
        <v>0</v>
      </c>
      <c r="G47" s="106">
        <v>0</v>
      </c>
      <c r="H47" s="88">
        <f t="shared" si="15"/>
        <v>0</v>
      </c>
      <c r="I47" s="87">
        <f t="shared" si="6"/>
        <v>0</v>
      </c>
      <c r="J47" s="89">
        <f t="shared" si="6"/>
        <v>0</v>
      </c>
      <c r="K47" s="117"/>
    </row>
    <row r="48" spans="1:11" s="11" customFormat="1" ht="26.25" customHeight="1">
      <c r="A48" s="17" t="s">
        <v>48</v>
      </c>
      <c r="B48" s="47" t="s">
        <v>49</v>
      </c>
      <c r="C48" s="142">
        <v>0</v>
      </c>
      <c r="D48" s="136">
        <f t="shared" si="13"/>
        <v>0</v>
      </c>
      <c r="E48" s="104">
        <v>0</v>
      </c>
      <c r="F48" s="88">
        <f t="shared" si="14"/>
        <v>0</v>
      </c>
      <c r="G48" s="106">
        <v>0</v>
      </c>
      <c r="H48" s="88">
        <f t="shared" si="15"/>
        <v>0</v>
      </c>
      <c r="I48" s="87">
        <f t="shared" si="6"/>
        <v>0</v>
      </c>
      <c r="J48" s="89">
        <f t="shared" si="6"/>
        <v>0</v>
      </c>
      <c r="K48" s="118"/>
    </row>
    <row r="49" spans="1:11" s="11" customFormat="1" ht="26.25" customHeight="1">
      <c r="A49" s="17" t="s">
        <v>50</v>
      </c>
      <c r="B49" s="47" t="s">
        <v>51</v>
      </c>
      <c r="C49" s="141">
        <v>2759.656</v>
      </c>
      <c r="D49" s="134">
        <f t="shared" si="13"/>
        <v>0.5119214659103135</v>
      </c>
      <c r="E49" s="104">
        <v>0</v>
      </c>
      <c r="F49" s="88">
        <f t="shared" si="14"/>
        <v>0</v>
      </c>
      <c r="G49" s="106">
        <v>0</v>
      </c>
      <c r="H49" s="88">
        <f t="shared" si="15"/>
        <v>0</v>
      </c>
      <c r="I49" s="87">
        <f t="shared" si="6"/>
        <v>0</v>
      </c>
      <c r="J49" s="89">
        <f t="shared" si="6"/>
        <v>0</v>
      </c>
      <c r="K49" s="107"/>
    </row>
    <row r="50" spans="1:11" s="11" customFormat="1" ht="71.25" customHeight="1">
      <c r="A50" s="19" t="s">
        <v>52</v>
      </c>
      <c r="B50" s="51" t="s">
        <v>88</v>
      </c>
      <c r="C50" s="143">
        <v>0</v>
      </c>
      <c r="D50" s="144">
        <f t="shared" si="13"/>
        <v>0</v>
      </c>
      <c r="E50" s="105">
        <v>0</v>
      </c>
      <c r="F50" s="91">
        <f t="shared" si="14"/>
        <v>0</v>
      </c>
      <c r="G50" s="92">
        <v>0</v>
      </c>
      <c r="H50" s="91">
        <f t="shared" si="15"/>
        <v>0</v>
      </c>
      <c r="I50" s="92">
        <f t="shared" si="6"/>
        <v>0</v>
      </c>
      <c r="J50" s="93">
        <f t="shared" si="6"/>
        <v>0</v>
      </c>
      <c r="K50" s="107"/>
    </row>
    <row r="51" spans="1:11" s="11" customFormat="1" ht="71.25" customHeight="1">
      <c r="A51" s="19" t="s">
        <v>53</v>
      </c>
      <c r="B51" s="51" t="s">
        <v>95</v>
      </c>
      <c r="C51" s="139">
        <v>-1892.41</v>
      </c>
      <c r="D51" s="132">
        <f t="shared" si="13"/>
        <v>-0.3510456742809019</v>
      </c>
      <c r="E51" s="105"/>
      <c r="F51" s="91"/>
      <c r="G51" s="92"/>
      <c r="H51" s="177"/>
      <c r="I51" s="92"/>
      <c r="J51" s="93"/>
      <c r="K51" s="107"/>
    </row>
    <row r="52" spans="1:11" ht="47.25" customHeight="1">
      <c r="A52" s="19" t="s">
        <v>54</v>
      </c>
      <c r="B52" s="46" t="s">
        <v>64</v>
      </c>
      <c r="C52" s="194">
        <f>C43+C44+C50+C51</f>
        <v>92855.789</v>
      </c>
      <c r="D52" s="195"/>
      <c r="E52" s="196">
        <f>E43+E44+E50+E51</f>
        <v>45994.253000144614</v>
      </c>
      <c r="F52" s="197"/>
      <c r="G52" s="198">
        <f>G43+G44+G50+G51</f>
        <v>46741.566</v>
      </c>
      <c r="H52" s="199"/>
      <c r="I52" s="212">
        <f>G52-E52</f>
        <v>747.312999855385</v>
      </c>
      <c r="J52" s="213"/>
      <c r="K52" s="114">
        <f>G52-E52</f>
        <v>747.312999855385</v>
      </c>
    </row>
    <row r="53" spans="1:11" ht="51" customHeight="1">
      <c r="A53" s="19" t="s">
        <v>68</v>
      </c>
      <c r="B53" s="46" t="s">
        <v>66</v>
      </c>
      <c r="C53" s="227">
        <f>C52/C54</f>
        <v>17.224926448491686</v>
      </c>
      <c r="D53" s="228"/>
      <c r="E53" s="229">
        <f>E52/E54</f>
        <v>17.064050124173026</v>
      </c>
      <c r="F53" s="230"/>
      <c r="G53" s="200">
        <f>G52/G54</f>
        <v>27.58424531554431</v>
      </c>
      <c r="H53" s="201"/>
      <c r="I53" s="214">
        <f>G53-E53</f>
        <v>10.520195191371286</v>
      </c>
      <c r="J53" s="215"/>
      <c r="K53" s="114"/>
    </row>
    <row r="54" spans="1:11" ht="33.75" customHeight="1" thickBot="1">
      <c r="A54" s="20" t="s">
        <v>94</v>
      </c>
      <c r="B54" s="52" t="s">
        <v>67</v>
      </c>
      <c r="C54" s="224">
        <v>5390.78</v>
      </c>
      <c r="D54" s="225"/>
      <c r="E54" s="226">
        <f>'[1]6 мес. '!$C$131</f>
        <v>2695.389</v>
      </c>
      <c r="F54" s="203"/>
      <c r="G54" s="202">
        <f>'[1]6 мес. '!$E$131</f>
        <v>1694.5022589999999</v>
      </c>
      <c r="H54" s="203"/>
      <c r="I54" s="185">
        <f>G54-E54</f>
        <v>-1000.8867410000003</v>
      </c>
      <c r="J54" s="186"/>
      <c r="K54" s="114"/>
    </row>
    <row r="55" spans="1:9" ht="14.25" customHeight="1">
      <c r="A55" s="15"/>
      <c r="B55" s="3"/>
      <c r="C55" s="35"/>
      <c r="D55" s="35"/>
      <c r="E55" s="24"/>
      <c r="F55" s="24"/>
      <c r="I55" s="31"/>
    </row>
    <row r="56" spans="1:10" ht="27.75" customHeight="1">
      <c r="A56" s="184" t="s">
        <v>96</v>
      </c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9" ht="42.75" customHeight="1">
      <c r="A57" s="22"/>
      <c r="B57" s="23" t="s">
        <v>97</v>
      </c>
      <c r="C57" s="35"/>
      <c r="D57" s="35"/>
      <c r="E57" s="24"/>
      <c r="F57" s="192" t="s">
        <v>98</v>
      </c>
      <c r="G57" s="192"/>
      <c r="I57" s="31"/>
    </row>
    <row r="58" spans="1:7" ht="19.5" customHeight="1">
      <c r="A58" s="22"/>
      <c r="B58" s="23"/>
      <c r="C58" s="223"/>
      <c r="D58" s="223"/>
      <c r="E58" s="32"/>
      <c r="F58" s="174"/>
      <c r="G58" s="175"/>
    </row>
    <row r="59" spans="2:7" ht="27" customHeight="1">
      <c r="B59" s="23" t="s">
        <v>91</v>
      </c>
      <c r="F59" s="193" t="s">
        <v>92</v>
      </c>
      <c r="G59" s="193"/>
    </row>
    <row r="60" spans="2:7" ht="22.5">
      <c r="B60" s="23"/>
      <c r="F60" s="175"/>
      <c r="G60" s="175"/>
    </row>
    <row r="61" spans="2:7" ht="23.25" customHeight="1">
      <c r="B61" s="23" t="s">
        <v>81</v>
      </c>
      <c r="F61" s="193" t="s">
        <v>82</v>
      </c>
      <c r="G61" s="193"/>
    </row>
    <row r="62" ht="22.5">
      <c r="B62" s="3"/>
    </row>
  </sheetData>
  <sheetProtection/>
  <mergeCells count="29">
    <mergeCell ref="F61:G61"/>
    <mergeCell ref="A3:J3"/>
    <mergeCell ref="A5:J5"/>
    <mergeCell ref="A8:A10"/>
    <mergeCell ref="B8:B10"/>
    <mergeCell ref="C58:D58"/>
    <mergeCell ref="C54:D54"/>
    <mergeCell ref="E54:F54"/>
    <mergeCell ref="C53:D53"/>
    <mergeCell ref="E53:F53"/>
    <mergeCell ref="G54:H54"/>
    <mergeCell ref="A2:J2"/>
    <mergeCell ref="E9:F9"/>
    <mergeCell ref="G9:H9"/>
    <mergeCell ref="C8:D9"/>
    <mergeCell ref="I52:J52"/>
    <mergeCell ref="I53:J53"/>
    <mergeCell ref="A4:J4"/>
    <mergeCell ref="A6:J6"/>
    <mergeCell ref="A56:J56"/>
    <mergeCell ref="I54:J54"/>
    <mergeCell ref="E8:J8"/>
    <mergeCell ref="I9:J9"/>
    <mergeCell ref="F57:G57"/>
    <mergeCell ref="F59:G59"/>
    <mergeCell ref="C52:D52"/>
    <mergeCell ref="E52:F52"/>
    <mergeCell ref="G52:H52"/>
    <mergeCell ref="G53:H53"/>
  </mergeCells>
  <conditionalFormatting sqref="C22 E22">
    <cfRule type="containsText" priority="5" dxfId="14" operator="containsText" stopIfTrue="1" text="Додаток2">
      <formula>NOT(ISERROR(SEARCH("Додаток2",C22)))</formula>
    </cfRule>
    <cfRule type="containsText" priority="6" dxfId="14" operator="containsText" stopIfTrue="1" text="Додаток2">
      <formula>NOT(ISERROR(SEARCH("Додаток2",C22)))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4724409448818898" right="0.2755905511811024" top="0.1968503937007874" bottom="0.1968503937007874" header="0" footer="0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1"/>
  <sheetViews>
    <sheetView tabSelected="1" zoomScale="61" zoomScaleNormal="61" zoomScaleSheetLayoutView="61" zoomScalePageLayoutView="0" workbookViewId="0" topLeftCell="A43">
      <selection activeCell="B83" sqref="B83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53" customWidth="1" collapsed="1"/>
    <col min="4" max="4" width="14.57421875" style="53" customWidth="1"/>
    <col min="5" max="5" width="18.8515625" style="5" customWidth="1"/>
    <col min="6" max="6" width="15.8515625" style="5" customWidth="1"/>
    <col min="7" max="7" width="18.421875" style="5" customWidth="1"/>
    <col min="8" max="8" width="14.421875" style="5" customWidth="1"/>
    <col min="9" max="9" width="18.7109375" style="5" customWidth="1"/>
    <col min="10" max="10" width="16.421875" style="5" customWidth="1"/>
    <col min="11" max="11" width="22.28125" style="107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32.25" customHeight="1">
      <c r="A2" s="204" t="s">
        <v>87</v>
      </c>
      <c r="B2" s="204"/>
      <c r="C2" s="204"/>
      <c r="D2" s="204"/>
      <c r="E2" s="204"/>
      <c r="F2" s="204"/>
      <c r="G2" s="204"/>
      <c r="H2" s="204"/>
      <c r="I2" s="204"/>
      <c r="J2" s="204"/>
      <c r="K2" s="108"/>
    </row>
    <row r="3" spans="1:11" s="7" customFormat="1" ht="33" customHeight="1">
      <c r="A3" s="218" t="s">
        <v>85</v>
      </c>
      <c r="B3" s="218"/>
      <c r="C3" s="218"/>
      <c r="D3" s="218"/>
      <c r="E3" s="218"/>
      <c r="F3" s="218"/>
      <c r="G3" s="218"/>
      <c r="H3" s="218"/>
      <c r="I3" s="218"/>
      <c r="J3" s="218"/>
      <c r="K3" s="109"/>
    </row>
    <row r="4" spans="1:13" s="8" customFormat="1" ht="36.75" customHeight="1">
      <c r="A4" s="216" t="str">
        <f>'додаток 63 ЦВ (вода)'!A4:J4</f>
        <v>(додаток 63 до Постанови НКРЕКП від 16.06.2016р. № 1141 (у редакції Постанови НКРЕКП від 16.12.2020 р. № 2499)</v>
      </c>
      <c r="B4" s="216"/>
      <c r="C4" s="216"/>
      <c r="D4" s="216"/>
      <c r="E4" s="216"/>
      <c r="F4" s="216"/>
      <c r="G4" s="216"/>
      <c r="H4" s="216"/>
      <c r="I4" s="216"/>
      <c r="J4" s="216"/>
      <c r="K4" s="110"/>
      <c r="L4" s="21"/>
      <c r="M4" s="21"/>
    </row>
    <row r="5" spans="1:13" s="8" customFormat="1" ht="24" customHeight="1">
      <c r="A5" s="217" t="s">
        <v>86</v>
      </c>
      <c r="B5" s="217"/>
      <c r="C5" s="217"/>
      <c r="D5" s="217"/>
      <c r="E5" s="217"/>
      <c r="F5" s="217"/>
      <c r="G5" s="217"/>
      <c r="H5" s="217"/>
      <c r="I5" s="217"/>
      <c r="J5" s="217"/>
      <c r="K5" s="111"/>
      <c r="L5" s="21"/>
      <c r="M5" s="21"/>
    </row>
    <row r="6" spans="1:13" s="8" customFormat="1" ht="30" customHeight="1">
      <c r="A6" s="217" t="str">
        <f>'додаток 63 ЦВ (вода)'!A6:J6</f>
        <v>за 1 півріччя 2021 року</v>
      </c>
      <c r="B6" s="217"/>
      <c r="C6" s="217"/>
      <c r="D6" s="217"/>
      <c r="E6" s="217"/>
      <c r="F6" s="217"/>
      <c r="G6" s="217"/>
      <c r="H6" s="217"/>
      <c r="I6" s="217"/>
      <c r="J6" s="217"/>
      <c r="K6" s="111"/>
      <c r="L6" s="21"/>
      <c r="M6" s="21"/>
    </row>
    <row r="7" spans="1:13" s="8" customFormat="1" ht="22.5" customHeight="1" thickBot="1">
      <c r="A7" s="4"/>
      <c r="B7" s="4"/>
      <c r="C7" s="54"/>
      <c r="D7" s="54"/>
      <c r="E7" s="4"/>
      <c r="F7" s="4"/>
      <c r="G7" s="4"/>
      <c r="H7" s="4"/>
      <c r="I7" s="4"/>
      <c r="J7" s="2" t="s">
        <v>84</v>
      </c>
      <c r="K7" s="108"/>
      <c r="L7" s="21"/>
      <c r="M7" s="21"/>
    </row>
    <row r="8" spans="1:11" s="9" customFormat="1" ht="29.25" customHeight="1">
      <c r="A8" s="219" t="s">
        <v>0</v>
      </c>
      <c r="B8" s="238" t="s">
        <v>1</v>
      </c>
      <c r="C8" s="239" t="s">
        <v>83</v>
      </c>
      <c r="D8" s="240"/>
      <c r="E8" s="243" t="str">
        <f>A6</f>
        <v>за 1 півріччя 2021 року</v>
      </c>
      <c r="F8" s="244"/>
      <c r="G8" s="244"/>
      <c r="H8" s="244"/>
      <c r="I8" s="244"/>
      <c r="J8" s="245"/>
      <c r="K8" s="112"/>
    </row>
    <row r="9" spans="1:11" s="9" customFormat="1" ht="43.5" customHeight="1">
      <c r="A9" s="220"/>
      <c r="B9" s="222"/>
      <c r="C9" s="241"/>
      <c r="D9" s="242"/>
      <c r="E9" s="246" t="s">
        <v>90</v>
      </c>
      <c r="F9" s="247"/>
      <c r="G9" s="254" t="s">
        <v>78</v>
      </c>
      <c r="H9" s="255"/>
      <c r="I9" s="255" t="s">
        <v>80</v>
      </c>
      <c r="J9" s="256"/>
      <c r="K9" s="112"/>
    </row>
    <row r="10" spans="1:11" s="9" customFormat="1" ht="33" customHeight="1">
      <c r="A10" s="220"/>
      <c r="B10" s="222"/>
      <c r="C10" s="183" t="s">
        <v>76</v>
      </c>
      <c r="D10" s="126" t="s">
        <v>89</v>
      </c>
      <c r="E10" s="36" t="s">
        <v>77</v>
      </c>
      <c r="F10" s="37" t="s">
        <v>65</v>
      </c>
      <c r="G10" s="119" t="s">
        <v>79</v>
      </c>
      <c r="H10" s="37" t="s">
        <v>65</v>
      </c>
      <c r="I10" s="40" t="s">
        <v>79</v>
      </c>
      <c r="J10" s="42" t="s">
        <v>65</v>
      </c>
      <c r="K10" s="112"/>
    </row>
    <row r="11" spans="1:11" s="10" customFormat="1" ht="20.25" customHeight="1" thickBot="1">
      <c r="A11" s="26">
        <v>1</v>
      </c>
      <c r="B11" s="44">
        <v>2</v>
      </c>
      <c r="C11" s="145">
        <v>3</v>
      </c>
      <c r="D11" s="146">
        <v>4</v>
      </c>
      <c r="E11" s="56">
        <v>5</v>
      </c>
      <c r="F11" s="57">
        <v>6</v>
      </c>
      <c r="G11" s="120">
        <v>7</v>
      </c>
      <c r="H11" s="59">
        <v>8</v>
      </c>
      <c r="I11" s="58">
        <v>9</v>
      </c>
      <c r="J11" s="60">
        <v>10</v>
      </c>
      <c r="K11" s="113"/>
    </row>
    <row r="12" spans="1:12" s="11" customFormat="1" ht="27.75" customHeight="1">
      <c r="A12" s="25">
        <v>1</v>
      </c>
      <c r="B12" s="45" t="s">
        <v>57</v>
      </c>
      <c r="C12" s="147">
        <f aca="true" t="shared" si="0" ref="C12:J12">C13+C18+C19+C24</f>
        <v>28110.09</v>
      </c>
      <c r="D12" s="148">
        <f t="shared" si="0"/>
        <v>9.965501960478456</v>
      </c>
      <c r="E12" s="78">
        <f>E13+E18+E19+E24</f>
        <v>14055.045999999998</v>
      </c>
      <c r="F12" s="61">
        <f t="shared" si="0"/>
        <v>9.965502669512256</v>
      </c>
      <c r="G12" s="78">
        <f>G13+G18+G19+G24</f>
        <v>13035.252999999999</v>
      </c>
      <c r="H12" s="63">
        <f t="shared" si="0"/>
        <v>14.851987481335808</v>
      </c>
      <c r="I12" s="62">
        <f t="shared" si="0"/>
        <v>-1019.7930000000003</v>
      </c>
      <c r="J12" s="64">
        <f t="shared" si="0"/>
        <v>4.8864848118235535</v>
      </c>
      <c r="K12" s="114">
        <f>G12-E12</f>
        <v>-1019.7929999999997</v>
      </c>
      <c r="L12" s="161">
        <f>H12-F12</f>
        <v>4.886484811823552</v>
      </c>
    </row>
    <row r="13" spans="1:11" s="11" customFormat="1" ht="27.75" customHeight="1">
      <c r="A13" s="16" t="s">
        <v>2</v>
      </c>
      <c r="B13" s="46" t="s">
        <v>58</v>
      </c>
      <c r="C13" s="149">
        <f aca="true" t="shared" si="1" ref="C13:J13">C14+C15+C16+C17</f>
        <v>3701.8869999999997</v>
      </c>
      <c r="D13" s="150">
        <f t="shared" si="1"/>
        <v>1.312381502726235</v>
      </c>
      <c r="E13" s="79">
        <f>E14+E15+E16+E17</f>
        <v>1850.946</v>
      </c>
      <c r="F13" s="65">
        <f t="shared" si="1"/>
        <v>1.312383275310734</v>
      </c>
      <c r="G13" s="79">
        <f>G14+G15+G16+G17</f>
        <v>1717.7570000000003</v>
      </c>
      <c r="H13" s="67">
        <f t="shared" si="1"/>
        <v>1.957162278321484</v>
      </c>
      <c r="I13" s="66">
        <f t="shared" si="1"/>
        <v>-133.18899999999982</v>
      </c>
      <c r="J13" s="68">
        <f t="shared" si="1"/>
        <v>0.6447790030107498</v>
      </c>
      <c r="K13" s="115"/>
    </row>
    <row r="14" spans="1:11" s="11" customFormat="1" ht="26.25" customHeight="1">
      <c r="A14" s="17" t="s">
        <v>3</v>
      </c>
      <c r="B14" s="47" t="s">
        <v>4</v>
      </c>
      <c r="C14" s="151">
        <v>2803.365</v>
      </c>
      <c r="D14" s="152">
        <f>C14/$C$54</f>
        <v>0.9938402688656168</v>
      </c>
      <c r="E14" s="80">
        <f>'[1]6 мес. '!$H$9</f>
        <v>1401.684</v>
      </c>
      <c r="F14" s="69">
        <f>E14/$E$54</f>
        <v>0.9938413324163163</v>
      </c>
      <c r="G14" s="80">
        <f>'[1]6 мес. '!$J$9</f>
        <v>1438.5040000000001</v>
      </c>
      <c r="H14" s="70">
        <f>G14/$G$54</f>
        <v>1.638989546259784</v>
      </c>
      <c r="I14" s="71">
        <f>G14-E14</f>
        <v>36.820000000000164</v>
      </c>
      <c r="J14" s="72">
        <f>H14-F14</f>
        <v>0.6451482138434678</v>
      </c>
      <c r="K14" s="115"/>
    </row>
    <row r="15" spans="1:11" s="11" customFormat="1" ht="71.25" customHeight="1">
      <c r="A15" s="17" t="s">
        <v>5</v>
      </c>
      <c r="B15" s="48" t="s">
        <v>72</v>
      </c>
      <c r="C15" s="151">
        <v>379.491</v>
      </c>
      <c r="D15" s="152">
        <f>C15/$C$54</f>
        <v>0.1345359728298248</v>
      </c>
      <c r="E15" s="182">
        <f>'[1]6 мес. '!$H$10</f>
        <v>189.744</v>
      </c>
      <c r="F15" s="69">
        <f>E15/$E$54</f>
        <v>0.13453490927912534</v>
      </c>
      <c r="G15" s="182">
        <f>'[1]6 мес. '!$J$10</f>
        <v>90.006</v>
      </c>
      <c r="H15" s="70">
        <f>G15/$G$54</f>
        <v>0.1025502140422676</v>
      </c>
      <c r="I15" s="71">
        <f aca="true" t="shared" si="2" ref="I15:J29">G15-E15</f>
        <v>-99.738</v>
      </c>
      <c r="J15" s="72">
        <f t="shared" si="2"/>
        <v>-0.031984695236857735</v>
      </c>
      <c r="K15" s="115"/>
    </row>
    <row r="16" spans="1:11" s="11" customFormat="1" ht="31.5" customHeight="1">
      <c r="A16" s="17" t="s">
        <v>6</v>
      </c>
      <c r="B16" s="47" t="s">
        <v>7</v>
      </c>
      <c r="C16" s="151">
        <v>519.031</v>
      </c>
      <c r="D16" s="152">
        <f>C16/$C$54</f>
        <v>0.18400526103079334</v>
      </c>
      <c r="E16" s="80">
        <f>'[1]6 мес. '!$H$11</f>
        <v>259.518</v>
      </c>
      <c r="F16" s="69">
        <f>E16/$E$54</f>
        <v>0.18400703361529244</v>
      </c>
      <c r="G16" s="80">
        <f>'[1]6 мес. '!$J$11</f>
        <v>189.24699999999999</v>
      </c>
      <c r="H16" s="70">
        <f>G16/$G$54</f>
        <v>0.21562251801943222</v>
      </c>
      <c r="I16" s="71">
        <f t="shared" si="2"/>
        <v>-70.27099999999999</v>
      </c>
      <c r="J16" s="72">
        <f t="shared" si="2"/>
        <v>0.031615484404139776</v>
      </c>
      <c r="K16" s="115"/>
    </row>
    <row r="17" spans="1:11" s="12" customFormat="1" ht="49.5" customHeight="1">
      <c r="A17" s="17" t="s">
        <v>8</v>
      </c>
      <c r="B17" s="47" t="s">
        <v>9</v>
      </c>
      <c r="C17" s="153">
        <v>0</v>
      </c>
      <c r="D17" s="154">
        <f>C17/$C$54</f>
        <v>0</v>
      </c>
      <c r="E17" s="103">
        <v>0</v>
      </c>
      <c r="F17" s="86">
        <f>E17/$E$54</f>
        <v>0</v>
      </c>
      <c r="G17" s="103">
        <v>0</v>
      </c>
      <c r="H17" s="88">
        <f>G17/$G$54</f>
        <v>0</v>
      </c>
      <c r="I17" s="87">
        <f t="shared" si="2"/>
        <v>0</v>
      </c>
      <c r="J17" s="89">
        <f t="shared" si="2"/>
        <v>0</v>
      </c>
      <c r="K17" s="114"/>
    </row>
    <row r="18" spans="1:12" s="11" customFormat="1" ht="29.25" customHeight="1">
      <c r="A18" s="16" t="s">
        <v>10</v>
      </c>
      <c r="B18" s="46" t="s">
        <v>11</v>
      </c>
      <c r="C18" s="149">
        <v>15198.233</v>
      </c>
      <c r="D18" s="150">
        <f>C18/$C$54</f>
        <v>5.388030445911357</v>
      </c>
      <c r="E18" s="79">
        <f>'[1]6 мес. '!$H$17</f>
        <v>7599.116</v>
      </c>
      <c r="F18" s="65">
        <f>E18/$E$54</f>
        <v>5.388030091394457</v>
      </c>
      <c r="G18" s="79">
        <f>'[1]6 мес. '!$J$17</f>
        <v>6126.266</v>
      </c>
      <c r="H18" s="67">
        <f>G18/$G$54</f>
        <v>6.980088989399224</v>
      </c>
      <c r="I18" s="73">
        <f t="shared" si="2"/>
        <v>-1472.8500000000004</v>
      </c>
      <c r="J18" s="68">
        <f t="shared" si="2"/>
        <v>1.5920588980047672</v>
      </c>
      <c r="K18" s="114">
        <f>G18-E18</f>
        <v>-1472.8500000000004</v>
      </c>
      <c r="L18" s="161">
        <f>H18-F18</f>
        <v>1.5920588980047672</v>
      </c>
    </row>
    <row r="19" spans="1:12" s="11" customFormat="1" ht="31.5" customHeight="1">
      <c r="A19" s="16" t="s">
        <v>12</v>
      </c>
      <c r="B19" s="46" t="s">
        <v>59</v>
      </c>
      <c r="C19" s="149">
        <f aca="true" t="shared" si="3" ref="C19:J19">C20+C21+C22+C23</f>
        <v>4314.062</v>
      </c>
      <c r="D19" s="150">
        <f t="shared" si="3"/>
        <v>1.5294078858739197</v>
      </c>
      <c r="E19" s="79">
        <f>E20+E21+E22+E23</f>
        <v>2157.033</v>
      </c>
      <c r="F19" s="65">
        <f t="shared" si="3"/>
        <v>1.529409303941519</v>
      </c>
      <c r="G19" s="79">
        <f>G20+G21+G22+G23</f>
        <v>2358.3849999999998</v>
      </c>
      <c r="H19" s="67">
        <f t="shared" si="3"/>
        <v>2.687075156590375</v>
      </c>
      <c r="I19" s="66">
        <f t="shared" si="3"/>
        <v>201.3519999999998</v>
      </c>
      <c r="J19" s="68">
        <f t="shared" si="3"/>
        <v>1.1576658526488557</v>
      </c>
      <c r="K19" s="114">
        <f>G19-E19</f>
        <v>201.35199999999986</v>
      </c>
      <c r="L19" s="161">
        <f>H19-F19</f>
        <v>1.157665852648856</v>
      </c>
    </row>
    <row r="20" spans="1:11" s="11" customFormat="1" ht="46.5" customHeight="1">
      <c r="A20" s="17" t="s">
        <v>13</v>
      </c>
      <c r="B20" s="47" t="s">
        <v>74</v>
      </c>
      <c r="C20" s="151">
        <v>3343.611</v>
      </c>
      <c r="D20" s="152">
        <f>C20/$C$54</f>
        <v>1.1853666059261045</v>
      </c>
      <c r="E20" s="80">
        <f>'[1]6 мес. '!$H$20</f>
        <v>1671.806</v>
      </c>
      <c r="F20" s="69">
        <f>E20/$E$54</f>
        <v>1.1853669604430044</v>
      </c>
      <c r="G20" s="80">
        <f>'[1]6 мес. '!$J$20</f>
        <v>1341.716</v>
      </c>
      <c r="H20" s="70">
        <f aca="true" t="shared" si="4" ref="H20:H42">G20/$G$54</f>
        <v>1.528712119013567</v>
      </c>
      <c r="I20" s="71">
        <f>G20-E20</f>
        <v>-330.09000000000015</v>
      </c>
      <c r="J20" s="72">
        <f t="shared" si="2"/>
        <v>0.3433451585705627</v>
      </c>
      <c r="K20" s="116"/>
    </row>
    <row r="21" spans="1:11" s="11" customFormat="1" ht="30" customHeight="1">
      <c r="A21" s="17" t="s">
        <v>14</v>
      </c>
      <c r="B21" s="47" t="s">
        <v>15</v>
      </c>
      <c r="C21" s="151">
        <v>965.725</v>
      </c>
      <c r="D21" s="152">
        <f>C21/$C$54</f>
        <v>0.34236583307926294</v>
      </c>
      <c r="E21" s="80">
        <f>'[1]6 мес. '!$H$22</f>
        <v>482.86299999999994</v>
      </c>
      <c r="F21" s="69">
        <f>E21/$E$54</f>
        <v>0.3423661875961627</v>
      </c>
      <c r="G21" s="80">
        <f>'[1]6 мес. '!$J$22</f>
        <v>722.1579999999999</v>
      </c>
      <c r="H21" s="70">
        <f t="shared" si="4"/>
        <v>0.822805784862519</v>
      </c>
      <c r="I21" s="71">
        <f aca="true" t="shared" si="5" ref="I21:J50">G21-E21</f>
        <v>239.29499999999996</v>
      </c>
      <c r="J21" s="72">
        <f t="shared" si="2"/>
        <v>0.48043959726635627</v>
      </c>
      <c r="K21" s="115"/>
    </row>
    <row r="22" spans="1:11" s="13" customFormat="1" ht="25.5" customHeight="1">
      <c r="A22" s="18" t="s">
        <v>55</v>
      </c>
      <c r="B22" s="49" t="s">
        <v>56</v>
      </c>
      <c r="C22" s="153">
        <v>0</v>
      </c>
      <c r="D22" s="154">
        <f>C22/$C$54</f>
        <v>0</v>
      </c>
      <c r="E22" s="102">
        <v>0</v>
      </c>
      <c r="F22" s="86">
        <f>E22/$E$54</f>
        <v>0</v>
      </c>
      <c r="G22" s="102">
        <v>0</v>
      </c>
      <c r="H22" s="88">
        <f t="shared" si="4"/>
        <v>0</v>
      </c>
      <c r="I22" s="87">
        <f t="shared" si="5"/>
        <v>0</v>
      </c>
      <c r="J22" s="89">
        <f t="shared" si="2"/>
        <v>0</v>
      </c>
      <c r="K22" s="114"/>
    </row>
    <row r="23" spans="1:11" s="11" customFormat="1" ht="26.25" customHeight="1">
      <c r="A23" s="17" t="s">
        <v>16</v>
      </c>
      <c r="B23" s="47" t="s">
        <v>17</v>
      </c>
      <c r="C23" s="151">
        <v>4.726</v>
      </c>
      <c r="D23" s="152">
        <f>C23/$C$54</f>
        <v>0.001675446868552224</v>
      </c>
      <c r="E23" s="80">
        <f>'[1]6 мес. '!$H$23+'[1]6 мес. '!$H$18+'[1]6 мес. '!$H$21</f>
        <v>2.3640000000000003</v>
      </c>
      <c r="F23" s="69">
        <f>E23/$E$54</f>
        <v>0.0016761559023518655</v>
      </c>
      <c r="G23" s="80">
        <f>'[1]6 мес. '!$J$23+'[1]6 мес. '!$J$18+'[1]6 мес. '!$J$21</f>
        <v>294.51099999999997</v>
      </c>
      <c r="H23" s="70">
        <f t="shared" si="4"/>
        <v>0.3355572527142887</v>
      </c>
      <c r="I23" s="71">
        <f t="shared" si="5"/>
        <v>292.147</v>
      </c>
      <c r="J23" s="72">
        <f t="shared" si="2"/>
        <v>0.33388109681193684</v>
      </c>
      <c r="K23" s="115"/>
    </row>
    <row r="24" spans="1:13" s="11" customFormat="1" ht="26.25" customHeight="1">
      <c r="A24" s="16" t="s">
        <v>18</v>
      </c>
      <c r="B24" s="46" t="s">
        <v>60</v>
      </c>
      <c r="C24" s="155">
        <f aca="true" t="shared" si="6" ref="C24:J24">SUM(C25:C29)</f>
        <v>4895.908</v>
      </c>
      <c r="D24" s="156">
        <f t="shared" si="6"/>
        <v>1.735682125966945</v>
      </c>
      <c r="E24" s="81">
        <f t="shared" si="6"/>
        <v>2447.951</v>
      </c>
      <c r="F24" s="75">
        <f t="shared" si="6"/>
        <v>1.735679998865546</v>
      </c>
      <c r="G24" s="81">
        <f>SUM(G25:G29)</f>
        <v>2832.845</v>
      </c>
      <c r="H24" s="76">
        <f t="shared" si="6"/>
        <v>3.2276610570247266</v>
      </c>
      <c r="I24" s="74">
        <f t="shared" si="6"/>
        <v>384.89400000000006</v>
      </c>
      <c r="J24" s="77">
        <f t="shared" si="6"/>
        <v>1.491981058159181</v>
      </c>
      <c r="K24" s="114">
        <f>G24-E24</f>
        <v>384.8939999999998</v>
      </c>
      <c r="L24" s="161">
        <f>H24-F24</f>
        <v>1.4919810581591806</v>
      </c>
      <c r="M24" s="161"/>
    </row>
    <row r="25" spans="1:11" s="11" customFormat="1" ht="27.75" customHeight="1">
      <c r="A25" s="17" t="s">
        <v>19</v>
      </c>
      <c r="B25" s="47" t="s">
        <v>20</v>
      </c>
      <c r="C25" s="157">
        <v>2459.344</v>
      </c>
      <c r="D25" s="152">
        <f aca="true" t="shared" si="7" ref="D25:D39">C25/$C$54</f>
        <v>0.8718790104724293</v>
      </c>
      <c r="E25" s="82">
        <f>'[1]6 мес. '!$H$28</f>
        <v>1229.6729999999998</v>
      </c>
      <c r="F25" s="69">
        <f>E25/$E$54</f>
        <v>0.8718797195062288</v>
      </c>
      <c r="G25" s="82">
        <f>'[1]6 мес. '!$J$28</f>
        <v>1181.4550000000002</v>
      </c>
      <c r="H25" s="70">
        <f t="shared" si="4"/>
        <v>1.3461154048764226</v>
      </c>
      <c r="I25" s="71">
        <f t="shared" si="5"/>
        <v>-48.21799999999962</v>
      </c>
      <c r="J25" s="72">
        <f t="shared" si="2"/>
        <v>0.4742356853701938</v>
      </c>
      <c r="K25" s="114"/>
    </row>
    <row r="26" spans="1:11" s="11" customFormat="1" ht="45.75" customHeight="1">
      <c r="A26" s="17" t="s">
        <v>21</v>
      </c>
      <c r="B26" s="47" t="s">
        <v>74</v>
      </c>
      <c r="C26" s="157">
        <v>541.056</v>
      </c>
      <c r="D26" s="152">
        <f t="shared" si="7"/>
        <v>0.1918134957493424</v>
      </c>
      <c r="E26" s="82">
        <f>'[1]6 мес. '!$H$30</f>
        <v>270.528</v>
      </c>
      <c r="F26" s="69">
        <f>E26/$E$54</f>
        <v>0.1918134957493424</v>
      </c>
      <c r="G26" s="82">
        <f>'[1]6 мес. '!$J$30</f>
        <v>257.52700000000004</v>
      </c>
      <c r="H26" s="70">
        <f t="shared" si="4"/>
        <v>0.29341876065665684</v>
      </c>
      <c r="I26" s="71">
        <f t="shared" si="5"/>
        <v>-13.000999999999976</v>
      </c>
      <c r="J26" s="72">
        <f t="shared" si="2"/>
        <v>0.10160526490731445</v>
      </c>
      <c r="K26" s="115"/>
    </row>
    <row r="27" spans="1:11" s="11" customFormat="1" ht="25.5" customHeight="1">
      <c r="A27" s="17" t="s">
        <v>22</v>
      </c>
      <c r="B27" s="47" t="s">
        <v>15</v>
      </c>
      <c r="C27" s="157">
        <v>474.534</v>
      </c>
      <c r="D27" s="152">
        <f t="shared" si="7"/>
        <v>0.16823032253947548</v>
      </c>
      <c r="E27" s="82">
        <f>'[1]6 мес. '!$H$32</f>
        <v>237.26399999999995</v>
      </c>
      <c r="F27" s="69">
        <f>E27/$E$54</f>
        <v>0.16822819543807652</v>
      </c>
      <c r="G27" s="82">
        <f>'[1]6 мес. '!$J$32</f>
        <v>206.86</v>
      </c>
      <c r="H27" s="70">
        <f t="shared" si="4"/>
        <v>0.23569025705823476</v>
      </c>
      <c r="I27" s="71">
        <f t="shared" si="5"/>
        <v>-30.40399999999994</v>
      </c>
      <c r="J27" s="72">
        <f t="shared" si="2"/>
        <v>0.06746206162015825</v>
      </c>
      <c r="K27" s="115"/>
    </row>
    <row r="28" spans="1:11" s="11" customFormat="1" ht="52.5" customHeight="1">
      <c r="A28" s="17" t="s">
        <v>23</v>
      </c>
      <c r="B28" s="50" t="s">
        <v>73</v>
      </c>
      <c r="C28" s="157">
        <v>637.864</v>
      </c>
      <c r="D28" s="152">
        <f t="shared" si="7"/>
        <v>0.22613356778717644</v>
      </c>
      <c r="E28" s="82">
        <f>'[1]6 мес. '!$H$45</f>
        <v>318.931</v>
      </c>
      <c r="F28" s="69">
        <f>E28/$E$54</f>
        <v>0.22613285875337677</v>
      </c>
      <c r="G28" s="82">
        <f>'[1]6 мес. '!$J$45</f>
        <v>258.737</v>
      </c>
      <c r="H28" s="70">
        <f t="shared" si="4"/>
        <v>0.2947973994028642</v>
      </c>
      <c r="I28" s="71">
        <f t="shared" si="5"/>
        <v>-60.19399999999996</v>
      </c>
      <c r="J28" s="72">
        <f t="shared" si="2"/>
        <v>0.06866454064948743</v>
      </c>
      <c r="K28" s="114"/>
    </row>
    <row r="29" spans="1:11" s="11" customFormat="1" ht="25.5" customHeight="1">
      <c r="A29" s="17" t="s">
        <v>69</v>
      </c>
      <c r="B29" s="47" t="s">
        <v>24</v>
      </c>
      <c r="C29" s="157">
        <v>783.11</v>
      </c>
      <c r="D29" s="152">
        <f t="shared" si="7"/>
        <v>0.2776257294185214</v>
      </c>
      <c r="E29" s="164">
        <f>'[1]6 мес. '!$H$33-'[1]6 мес. '!$H$45+'[1]6 мес. '!$H$29+'[1]6 мес. '!$H$31</f>
        <v>391.5550000000001</v>
      </c>
      <c r="F29" s="69">
        <f>E29/$E$54</f>
        <v>0.2776257294185215</v>
      </c>
      <c r="G29" s="164">
        <f>'[1]6 мес. '!$J$33-'[1]6 мес. '!$J$45+'[1]6 мес. '!$J$29+'[1]6 мес. '!$J$31</f>
        <v>928.2659999999997</v>
      </c>
      <c r="H29" s="70">
        <f t="shared" si="4"/>
        <v>1.0576392350305486</v>
      </c>
      <c r="I29" s="71">
        <f t="shared" si="5"/>
        <v>536.7109999999996</v>
      </c>
      <c r="J29" s="72">
        <f t="shared" si="2"/>
        <v>0.7800135056120271</v>
      </c>
      <c r="K29" s="115"/>
    </row>
    <row r="30" spans="1:12" s="11" customFormat="1" ht="26.25" customHeight="1">
      <c r="A30" s="16" t="s">
        <v>25</v>
      </c>
      <c r="B30" s="46" t="s">
        <v>61</v>
      </c>
      <c r="C30" s="155">
        <f aca="true" t="shared" si="8" ref="C30:J30">SUM(C31:C35)</f>
        <v>1645.472</v>
      </c>
      <c r="D30" s="156">
        <f t="shared" si="8"/>
        <v>0.5833476321816261</v>
      </c>
      <c r="E30" s="81">
        <f>SUM(E31:E35)</f>
        <v>822.7269999999999</v>
      </c>
      <c r="F30" s="75">
        <f t="shared" si="8"/>
        <v>0.5833412508774294</v>
      </c>
      <c r="G30" s="81">
        <f>SUM(G31:G35)</f>
        <v>657.0389999999999</v>
      </c>
      <c r="H30" s="76">
        <f t="shared" si="8"/>
        <v>0.7486110935284032</v>
      </c>
      <c r="I30" s="74">
        <f t="shared" si="8"/>
        <v>-165.688</v>
      </c>
      <c r="J30" s="77">
        <f t="shared" si="8"/>
        <v>0.1652698426509739</v>
      </c>
      <c r="K30" s="114">
        <f>G30-E30</f>
        <v>-165.688</v>
      </c>
      <c r="L30" s="161">
        <f>H30-F30</f>
        <v>0.16526984265097378</v>
      </c>
    </row>
    <row r="31" spans="1:11" s="11" customFormat="1" ht="27.75" customHeight="1">
      <c r="A31" s="17" t="s">
        <v>26</v>
      </c>
      <c r="B31" s="47" t="s">
        <v>20</v>
      </c>
      <c r="C31" s="157">
        <v>1228.574</v>
      </c>
      <c r="D31" s="152">
        <f t="shared" si="7"/>
        <v>0.4355502456802116</v>
      </c>
      <c r="E31" s="82">
        <f>'[1]6 мес. '!$H$71</f>
        <v>614.286</v>
      </c>
      <c r="F31" s="166">
        <f>E31/$E$54</f>
        <v>0.43554953664641194</v>
      </c>
      <c r="G31" s="82">
        <f>'[1]6 мес. '!$J$71</f>
        <v>446.98299999999995</v>
      </c>
      <c r="H31" s="167">
        <f t="shared" si="4"/>
        <v>0.5092794071867975</v>
      </c>
      <c r="I31" s="165">
        <f t="shared" si="5"/>
        <v>-167.303</v>
      </c>
      <c r="J31" s="168">
        <f t="shared" si="5"/>
        <v>0.0737298705403856</v>
      </c>
      <c r="K31" s="115"/>
    </row>
    <row r="32" spans="1:11" s="11" customFormat="1" ht="45" customHeight="1">
      <c r="A32" s="17" t="s">
        <v>27</v>
      </c>
      <c r="B32" s="47" t="s">
        <v>74</v>
      </c>
      <c r="C32" s="157">
        <v>270.286</v>
      </c>
      <c r="D32" s="152">
        <f t="shared" si="7"/>
        <v>0.0958209547849146</v>
      </c>
      <c r="E32" s="82">
        <f>'[1]6 мес. '!$H$73</f>
        <v>135.144</v>
      </c>
      <c r="F32" s="166">
        <f>E32/$E$54</f>
        <v>0.09582166381871425</v>
      </c>
      <c r="G32" s="82">
        <f>'[1]6 мес. '!$J$73</f>
        <v>98.489</v>
      </c>
      <c r="H32" s="167">
        <f t="shared" si="4"/>
        <v>0.1122154970869597</v>
      </c>
      <c r="I32" s="165">
        <f t="shared" si="5"/>
        <v>-36.655</v>
      </c>
      <c r="J32" s="168">
        <f t="shared" si="5"/>
        <v>0.01639383326824545</v>
      </c>
      <c r="K32" s="115"/>
    </row>
    <row r="33" spans="1:11" s="11" customFormat="1" ht="25.5" customHeight="1">
      <c r="A33" s="17" t="s">
        <v>28</v>
      </c>
      <c r="B33" s="47" t="s">
        <v>15</v>
      </c>
      <c r="C33" s="157">
        <v>0.417</v>
      </c>
      <c r="D33" s="152">
        <f t="shared" si="7"/>
        <v>0.00014783354722519622</v>
      </c>
      <c r="E33" s="82">
        <f>'[1]6 мес. '!$H$75</f>
        <v>0.20800000000000002</v>
      </c>
      <c r="F33" s="166">
        <f>E33/$E$54</f>
        <v>0.00014747903032537562</v>
      </c>
      <c r="G33" s="82">
        <f>'[1]6 мес. '!$J$75</f>
        <v>0.18</v>
      </c>
      <c r="H33" s="167">
        <f t="shared" si="4"/>
        <v>0.0002050867556341596</v>
      </c>
      <c r="I33" s="165">
        <f t="shared" si="5"/>
        <v>-0.028000000000000025</v>
      </c>
      <c r="J33" s="168">
        <f t="shared" si="5"/>
        <v>5.760772530878397E-05</v>
      </c>
      <c r="K33" s="115"/>
    </row>
    <row r="34" spans="1:11" s="11" customFormat="1" ht="50.25" customHeight="1">
      <c r="A34" s="17" t="s">
        <v>29</v>
      </c>
      <c r="B34" s="50" t="s">
        <v>73</v>
      </c>
      <c r="C34" s="158">
        <v>0.453</v>
      </c>
      <c r="D34" s="154">
        <f t="shared" si="7"/>
        <v>0.00016059615561873837</v>
      </c>
      <c r="E34" s="82">
        <f>'[1]6 мес. '!$H$88</f>
        <v>0.228</v>
      </c>
      <c r="F34" s="169">
        <f>E34/$E$54</f>
        <v>0.0001616597063182002</v>
      </c>
      <c r="G34" s="82">
        <f>'[1]6 мес. '!$J$88</f>
        <v>0.24700000000000003</v>
      </c>
      <c r="H34" s="167">
        <f t="shared" si="4"/>
        <v>0.00028142460356465237</v>
      </c>
      <c r="I34" s="165">
        <f t="shared" si="5"/>
        <v>0.019000000000000017</v>
      </c>
      <c r="J34" s="168">
        <f t="shared" si="5"/>
        <v>0.00011976489724645217</v>
      </c>
      <c r="K34" s="115"/>
    </row>
    <row r="35" spans="1:11" s="11" customFormat="1" ht="29.25" customHeight="1">
      <c r="A35" s="17" t="s">
        <v>70</v>
      </c>
      <c r="B35" s="47" t="s">
        <v>24</v>
      </c>
      <c r="C35" s="157">
        <v>145.742</v>
      </c>
      <c r="D35" s="152">
        <f t="shared" si="7"/>
        <v>0.05166800201365599</v>
      </c>
      <c r="E35" s="82">
        <f>'[1]6 мес. '!$H$76-'[1]6 мес. '!$H$88+'[1]6 мес. '!$H$72+'[1]6 мес. '!$H$74</f>
        <v>72.86100000000002</v>
      </c>
      <c r="F35" s="166">
        <f>E35/$E$54</f>
        <v>0.051660911675659595</v>
      </c>
      <c r="G35" s="82">
        <f>'[1]6 мес. '!$J$76-'[1]6 мес. '!$J$88+'[1]6 мес. '!$J$72+'[1]6 мес. '!$J$74</f>
        <v>111.14</v>
      </c>
      <c r="H35" s="167">
        <f t="shared" si="4"/>
        <v>0.1266296778954472</v>
      </c>
      <c r="I35" s="165">
        <f t="shared" si="5"/>
        <v>38.27899999999998</v>
      </c>
      <c r="J35" s="168">
        <f t="shared" si="5"/>
        <v>0.07496876621978762</v>
      </c>
      <c r="K35" s="115"/>
    </row>
    <row r="36" spans="1:12" s="11" customFormat="1" ht="27.75" customHeight="1">
      <c r="A36" s="16" t="s">
        <v>30</v>
      </c>
      <c r="B36" s="46" t="s">
        <v>62</v>
      </c>
      <c r="C36" s="155">
        <f aca="true" t="shared" si="9" ref="C36:J36">SUM(C37:C40)</f>
        <v>1022.0830000000001</v>
      </c>
      <c r="D36" s="156">
        <f t="shared" si="9"/>
        <v>0.3623456965193531</v>
      </c>
      <c r="E36" s="81">
        <f t="shared" si="9"/>
        <v>511.0499999999999</v>
      </c>
      <c r="F36" s="170">
        <f t="shared" si="9"/>
        <v>0.36235172330665</v>
      </c>
      <c r="G36" s="81">
        <f>SUM(G37:G40)</f>
        <v>480.27699999999993</v>
      </c>
      <c r="H36" s="171">
        <f t="shared" si="9"/>
        <v>0.5472136207539293</v>
      </c>
      <c r="I36" s="172">
        <f t="shared" si="9"/>
        <v>-30.772999999999954</v>
      </c>
      <c r="J36" s="173">
        <f t="shared" si="9"/>
        <v>0.1848618974472793</v>
      </c>
      <c r="K36" s="114">
        <f>G36-E36</f>
        <v>-30.772999999999968</v>
      </c>
      <c r="L36" s="161">
        <f>H36-F36</f>
        <v>0.18486189744727932</v>
      </c>
    </row>
    <row r="37" spans="1:11" s="11" customFormat="1" ht="26.25" customHeight="1">
      <c r="A37" s="17" t="s">
        <v>31</v>
      </c>
      <c r="B37" s="47" t="s">
        <v>20</v>
      </c>
      <c r="C37" s="157">
        <v>796.386</v>
      </c>
      <c r="D37" s="152">
        <f t="shared" si="7"/>
        <v>0.28233229578053987</v>
      </c>
      <c r="E37" s="82">
        <f>'[1]6 мес. '!$H$102</f>
        <v>398.19399999999996</v>
      </c>
      <c r="F37" s="166">
        <f>E37/$E$54</f>
        <v>0.2823330048143395</v>
      </c>
      <c r="G37" s="82">
        <f>'[1]6 мес. '!$J$102</f>
        <v>312.269</v>
      </c>
      <c r="H37" s="167">
        <f t="shared" si="4"/>
        <v>0.3557902005284633</v>
      </c>
      <c r="I37" s="165">
        <f t="shared" si="5"/>
        <v>-85.92499999999995</v>
      </c>
      <c r="J37" s="168">
        <f t="shared" si="5"/>
        <v>0.07345719571412379</v>
      </c>
      <c r="K37" s="115"/>
    </row>
    <row r="38" spans="1:11" s="11" customFormat="1" ht="48" customHeight="1">
      <c r="A38" s="17" t="s">
        <v>32</v>
      </c>
      <c r="B38" s="47" t="s">
        <v>74</v>
      </c>
      <c r="C38" s="157">
        <v>175.205</v>
      </c>
      <c r="D38" s="152">
        <f t="shared" si="7"/>
        <v>0.06211313343307076</v>
      </c>
      <c r="E38" s="82">
        <f>'[1]6 мес. '!$H$104</f>
        <v>87.604</v>
      </c>
      <c r="F38" s="166">
        <f>E38/$E$54</f>
        <v>0.06211419698377022</v>
      </c>
      <c r="G38" s="82">
        <f>'[1]6 мес. '!$J$104</f>
        <v>67.703</v>
      </c>
      <c r="H38" s="167">
        <f t="shared" si="4"/>
        <v>0.0771388256483306</v>
      </c>
      <c r="I38" s="165">
        <f t="shared" si="5"/>
        <v>-19.900999999999996</v>
      </c>
      <c r="J38" s="168">
        <f t="shared" si="5"/>
        <v>0.015024628664560384</v>
      </c>
      <c r="K38" s="115"/>
    </row>
    <row r="39" spans="1:11" s="11" customFormat="1" ht="27.75" customHeight="1">
      <c r="A39" s="17" t="s">
        <v>33</v>
      </c>
      <c r="B39" s="47" t="s">
        <v>15</v>
      </c>
      <c r="C39" s="157">
        <v>1.777</v>
      </c>
      <c r="D39" s="152">
        <f t="shared" si="7"/>
        <v>0.0006299765309812319</v>
      </c>
      <c r="E39" s="82">
        <f>'[1]6 мес. '!$H$106</f>
        <v>0.888</v>
      </c>
      <c r="F39" s="166">
        <f>E39/$E$54</f>
        <v>0.0006296220140814113</v>
      </c>
      <c r="G39" s="82">
        <f>'[1]6 мес. '!$J$106</f>
        <v>0.912</v>
      </c>
      <c r="H39" s="167">
        <f t="shared" si="4"/>
        <v>0.0010391062285464087</v>
      </c>
      <c r="I39" s="165">
        <f t="shared" si="5"/>
        <v>0.02400000000000002</v>
      </c>
      <c r="J39" s="168">
        <f t="shared" si="5"/>
        <v>0.0004094842144649974</v>
      </c>
      <c r="K39" s="115"/>
    </row>
    <row r="40" spans="1:11" s="11" customFormat="1" ht="31.5" customHeight="1">
      <c r="A40" s="17" t="s">
        <v>34</v>
      </c>
      <c r="B40" s="47" t="s">
        <v>24</v>
      </c>
      <c r="C40" s="157">
        <v>48.715</v>
      </c>
      <c r="D40" s="152">
        <f>C40/$C$54</f>
        <v>0.017270290774761235</v>
      </c>
      <c r="E40" s="82">
        <f>'[1]6 мес. '!$H$107+'[1]6 мес. '!$H$103+'[1]6 мес. '!$H$105</f>
        <v>24.363999999999997</v>
      </c>
      <c r="F40" s="166">
        <f>E40/$E$54</f>
        <v>0.0172748994944589</v>
      </c>
      <c r="G40" s="82">
        <f>'[1]6 мес. '!$J$107+'[1]6 мес. '!$J$103+'[1]6 мес. '!$J$105</f>
        <v>99.39299999999999</v>
      </c>
      <c r="H40" s="167">
        <f>G40/$G$54</f>
        <v>0.11324548834858901</v>
      </c>
      <c r="I40" s="165">
        <f t="shared" si="5"/>
        <v>75.029</v>
      </c>
      <c r="J40" s="168">
        <f t="shared" si="5"/>
        <v>0.09597058885413011</v>
      </c>
      <c r="K40" s="115"/>
    </row>
    <row r="41" spans="1:11" s="11" customFormat="1" ht="25.5" customHeight="1">
      <c r="A41" s="16" t="s">
        <v>35</v>
      </c>
      <c r="B41" s="46" t="s">
        <v>36</v>
      </c>
      <c r="C41" s="159">
        <v>0</v>
      </c>
      <c r="D41" s="160">
        <f>C41/$C$54</f>
        <v>0</v>
      </c>
      <c r="E41" s="105">
        <v>0</v>
      </c>
      <c r="F41" s="90">
        <f>E41/$C$54</f>
        <v>0</v>
      </c>
      <c r="G41" s="105">
        <v>0</v>
      </c>
      <c r="H41" s="91">
        <f>G41/$G$54</f>
        <v>0</v>
      </c>
      <c r="I41" s="92">
        <f t="shared" si="5"/>
        <v>0</v>
      </c>
      <c r="J41" s="93">
        <f t="shared" si="5"/>
        <v>0</v>
      </c>
      <c r="K41" s="114"/>
    </row>
    <row r="42" spans="1:11" s="11" customFormat="1" ht="25.5" customHeight="1">
      <c r="A42" s="16" t="s">
        <v>37</v>
      </c>
      <c r="B42" s="46" t="s">
        <v>38</v>
      </c>
      <c r="C42" s="159">
        <v>0</v>
      </c>
      <c r="D42" s="160">
        <f>C42/$C$54</f>
        <v>0</v>
      </c>
      <c r="E42" s="105">
        <v>0</v>
      </c>
      <c r="F42" s="90">
        <f>E42/$C$54</f>
        <v>0</v>
      </c>
      <c r="G42" s="105">
        <v>0</v>
      </c>
      <c r="H42" s="91">
        <f t="shared" si="4"/>
        <v>0</v>
      </c>
      <c r="I42" s="92">
        <f t="shared" si="5"/>
        <v>0</v>
      </c>
      <c r="J42" s="93">
        <f t="shared" si="5"/>
        <v>0</v>
      </c>
      <c r="K42" s="115"/>
    </row>
    <row r="43" spans="1:12" s="11" customFormat="1" ht="31.5" customHeight="1">
      <c r="A43" s="16" t="s">
        <v>39</v>
      </c>
      <c r="B43" s="46" t="s">
        <v>40</v>
      </c>
      <c r="C43" s="155">
        <f aca="true" t="shared" si="10" ref="C43:H43">C12+C30+C36+C41+C42</f>
        <v>30777.645</v>
      </c>
      <c r="D43" s="156">
        <f t="shared" si="10"/>
        <v>10.911195289179435</v>
      </c>
      <c r="E43" s="81">
        <f t="shared" si="10"/>
        <v>15388.822999999997</v>
      </c>
      <c r="F43" s="75">
        <f t="shared" si="10"/>
        <v>10.911195643696336</v>
      </c>
      <c r="G43" s="122">
        <f t="shared" si="10"/>
        <v>14172.569</v>
      </c>
      <c r="H43" s="76">
        <f t="shared" si="10"/>
        <v>16.14781219561814</v>
      </c>
      <c r="I43" s="73">
        <f t="shared" si="5"/>
        <v>-1216.2539999999972</v>
      </c>
      <c r="J43" s="77">
        <f>J12+J30+J36+J41+J42</f>
        <v>5.236616551921807</v>
      </c>
      <c r="K43" s="114">
        <f>G43-E43</f>
        <v>-1216.2539999999972</v>
      </c>
      <c r="L43" s="161">
        <f>H43-F43</f>
        <v>5.236616551921804</v>
      </c>
    </row>
    <row r="44" spans="1:11" s="11" customFormat="1" ht="31.5" customHeight="1">
      <c r="A44" s="16" t="s">
        <v>41</v>
      </c>
      <c r="B44" s="46" t="s">
        <v>63</v>
      </c>
      <c r="C44" s="155">
        <f aca="true" t="shared" si="11" ref="C44:J44">SUM(C45:C49)</f>
        <v>923.329</v>
      </c>
      <c r="D44" s="180">
        <f t="shared" si="11"/>
        <v>0.32733573459446813</v>
      </c>
      <c r="E44" s="105">
        <f t="shared" si="11"/>
        <v>0</v>
      </c>
      <c r="F44" s="94">
        <f t="shared" si="11"/>
        <v>0</v>
      </c>
      <c r="G44" s="123">
        <f t="shared" si="11"/>
        <v>0</v>
      </c>
      <c r="H44" s="96">
        <f t="shared" si="11"/>
        <v>0</v>
      </c>
      <c r="I44" s="95">
        <f t="shared" si="11"/>
        <v>0</v>
      </c>
      <c r="J44" s="97">
        <f t="shared" si="11"/>
        <v>0</v>
      </c>
      <c r="K44" s="115"/>
    </row>
    <row r="45" spans="1:11" s="11" customFormat="1" ht="26.25" customHeight="1">
      <c r="A45" s="17" t="s">
        <v>42</v>
      </c>
      <c r="B45" s="47" t="s">
        <v>43</v>
      </c>
      <c r="C45" s="158">
        <v>0</v>
      </c>
      <c r="D45" s="154">
        <f aca="true" t="shared" si="12" ref="D45:D51">C45/$C$54</f>
        <v>0</v>
      </c>
      <c r="E45" s="104">
        <v>0</v>
      </c>
      <c r="F45" s="86">
        <f aca="true" t="shared" si="13" ref="F45:F50">E45/$E$54</f>
        <v>0</v>
      </c>
      <c r="G45" s="124">
        <v>0</v>
      </c>
      <c r="H45" s="88">
        <f aca="true" t="shared" si="14" ref="H45:H50">G45/$G$54</f>
        <v>0</v>
      </c>
      <c r="I45" s="87">
        <f t="shared" si="5"/>
        <v>0</v>
      </c>
      <c r="J45" s="89">
        <f t="shared" si="5"/>
        <v>0</v>
      </c>
      <c r="K45" s="115"/>
    </row>
    <row r="46" spans="1:11" s="11" customFormat="1" ht="26.25" customHeight="1">
      <c r="A46" s="17" t="s">
        <v>44</v>
      </c>
      <c r="B46" s="47" t="s">
        <v>45</v>
      </c>
      <c r="C46" s="158">
        <v>0</v>
      </c>
      <c r="D46" s="154">
        <f t="shared" si="12"/>
        <v>0</v>
      </c>
      <c r="E46" s="104">
        <v>0</v>
      </c>
      <c r="F46" s="86">
        <f t="shared" si="13"/>
        <v>0</v>
      </c>
      <c r="G46" s="124">
        <v>0</v>
      </c>
      <c r="H46" s="88">
        <f t="shared" si="14"/>
        <v>0</v>
      </c>
      <c r="I46" s="87">
        <f t="shared" si="5"/>
        <v>0</v>
      </c>
      <c r="J46" s="89">
        <f t="shared" si="5"/>
        <v>0</v>
      </c>
      <c r="K46" s="115"/>
    </row>
    <row r="47" spans="1:11" s="11" customFormat="1" ht="26.25" customHeight="1">
      <c r="A47" s="17" t="s">
        <v>46</v>
      </c>
      <c r="B47" s="47" t="s">
        <v>47</v>
      </c>
      <c r="C47" s="158">
        <v>0</v>
      </c>
      <c r="D47" s="154">
        <f t="shared" si="12"/>
        <v>0</v>
      </c>
      <c r="E47" s="104">
        <v>0</v>
      </c>
      <c r="F47" s="86">
        <f t="shared" si="13"/>
        <v>0</v>
      </c>
      <c r="G47" s="124">
        <v>0</v>
      </c>
      <c r="H47" s="88">
        <f t="shared" si="14"/>
        <v>0</v>
      </c>
      <c r="I47" s="87">
        <f t="shared" si="5"/>
        <v>0</v>
      </c>
      <c r="J47" s="89">
        <f t="shared" si="5"/>
        <v>0</v>
      </c>
      <c r="K47" s="117"/>
    </row>
    <row r="48" spans="1:11" s="11" customFormat="1" ht="26.25" customHeight="1">
      <c r="A48" s="17" t="s">
        <v>48</v>
      </c>
      <c r="B48" s="47" t="s">
        <v>49</v>
      </c>
      <c r="C48" s="158">
        <v>0</v>
      </c>
      <c r="D48" s="154">
        <f t="shared" si="12"/>
        <v>0</v>
      </c>
      <c r="E48" s="104">
        <v>0</v>
      </c>
      <c r="F48" s="86">
        <f t="shared" si="13"/>
        <v>0</v>
      </c>
      <c r="G48" s="124">
        <v>0</v>
      </c>
      <c r="H48" s="88">
        <f t="shared" si="14"/>
        <v>0</v>
      </c>
      <c r="I48" s="87">
        <f t="shared" si="5"/>
        <v>0</v>
      </c>
      <c r="J48" s="89">
        <f t="shared" si="5"/>
        <v>0</v>
      </c>
      <c r="K48" s="118"/>
    </row>
    <row r="49" spans="1:11" s="11" customFormat="1" ht="26.25" customHeight="1">
      <c r="A49" s="17" t="s">
        <v>50</v>
      </c>
      <c r="B49" s="47" t="s">
        <v>51</v>
      </c>
      <c r="C49" s="157">
        <v>923.329</v>
      </c>
      <c r="D49" s="181">
        <f t="shared" si="12"/>
        <v>0.32733573459446813</v>
      </c>
      <c r="E49" s="104">
        <v>0</v>
      </c>
      <c r="F49" s="86">
        <f t="shared" si="13"/>
        <v>0</v>
      </c>
      <c r="G49" s="124">
        <v>0</v>
      </c>
      <c r="H49" s="88">
        <f t="shared" si="14"/>
        <v>0</v>
      </c>
      <c r="I49" s="87">
        <f t="shared" si="5"/>
        <v>0</v>
      </c>
      <c r="J49" s="89">
        <f t="shared" si="5"/>
        <v>0</v>
      </c>
      <c r="K49" s="107"/>
    </row>
    <row r="50" spans="1:11" s="11" customFormat="1" ht="72.75" customHeight="1">
      <c r="A50" s="19" t="s">
        <v>52</v>
      </c>
      <c r="B50" s="51" t="s">
        <v>71</v>
      </c>
      <c r="C50" s="159">
        <v>0</v>
      </c>
      <c r="D50" s="160">
        <f t="shared" si="12"/>
        <v>0</v>
      </c>
      <c r="E50" s="105">
        <v>0</v>
      </c>
      <c r="F50" s="177">
        <f t="shared" si="13"/>
        <v>0</v>
      </c>
      <c r="G50" s="121">
        <v>0</v>
      </c>
      <c r="H50" s="91">
        <f t="shared" si="14"/>
        <v>0</v>
      </c>
      <c r="I50" s="92">
        <f t="shared" si="5"/>
        <v>0</v>
      </c>
      <c r="J50" s="93">
        <f t="shared" si="5"/>
        <v>0</v>
      </c>
      <c r="K50" s="107"/>
    </row>
    <row r="51" spans="1:11" s="11" customFormat="1" ht="72.75" customHeight="1">
      <c r="A51" s="19" t="s">
        <v>53</v>
      </c>
      <c r="B51" s="51" t="s">
        <v>95</v>
      </c>
      <c r="C51" s="155">
        <v>-1008.3</v>
      </c>
      <c r="D51" s="178">
        <f t="shared" si="12"/>
        <v>-0.3574593900891256</v>
      </c>
      <c r="E51" s="105"/>
      <c r="F51" s="177"/>
      <c r="G51" s="95"/>
      <c r="H51" s="177"/>
      <c r="I51" s="92"/>
      <c r="J51" s="179"/>
      <c r="K51" s="107"/>
    </row>
    <row r="52" spans="1:11" ht="51" customHeight="1">
      <c r="A52" s="19" t="s">
        <v>54</v>
      </c>
      <c r="B52" s="46" t="s">
        <v>64</v>
      </c>
      <c r="C52" s="248">
        <f>C43+C44+C50+C51</f>
        <v>30692.674000000003</v>
      </c>
      <c r="D52" s="249"/>
      <c r="E52" s="257">
        <f>E43+E44+E50+E51</f>
        <v>15388.822999999997</v>
      </c>
      <c r="F52" s="258"/>
      <c r="G52" s="259">
        <f>G43+G44+G50+G51</f>
        <v>14172.569</v>
      </c>
      <c r="H52" s="260"/>
      <c r="I52" s="261">
        <f>G52-E52</f>
        <v>-1216.2539999999972</v>
      </c>
      <c r="J52" s="262"/>
      <c r="K52" s="114">
        <f>G52-E52</f>
        <v>-1216.2539999999972</v>
      </c>
    </row>
    <row r="53" spans="1:11" ht="51.75" customHeight="1">
      <c r="A53" s="19" t="s">
        <v>68</v>
      </c>
      <c r="B53" s="46" t="s">
        <v>66</v>
      </c>
      <c r="C53" s="250">
        <f>C52/C54</f>
        <v>10.88107163368478</v>
      </c>
      <c r="D53" s="251"/>
      <c r="E53" s="263">
        <f>E52/E54</f>
        <v>10.911195643696333</v>
      </c>
      <c r="F53" s="264"/>
      <c r="G53" s="265">
        <f>G52/G54</f>
        <v>16.147812195618144</v>
      </c>
      <c r="H53" s="264"/>
      <c r="I53" s="231">
        <f>G53-E53</f>
        <v>5.236616551921811</v>
      </c>
      <c r="J53" s="232"/>
      <c r="K53" s="114"/>
    </row>
    <row r="54" spans="1:11" ht="33" customHeight="1" thickBot="1">
      <c r="A54" s="20" t="s">
        <v>94</v>
      </c>
      <c r="B54" s="52" t="s">
        <v>67</v>
      </c>
      <c r="C54" s="252">
        <v>2820.74</v>
      </c>
      <c r="D54" s="253"/>
      <c r="E54" s="233">
        <f>'[1]6 мес. '!$H$131</f>
        <v>1410.37</v>
      </c>
      <c r="F54" s="234"/>
      <c r="G54" s="235">
        <f>'[1]6 мес. '!$J$131</f>
        <v>877.6773489999999</v>
      </c>
      <c r="H54" s="234"/>
      <c r="I54" s="236">
        <f>G54-E54</f>
        <v>-532.692651</v>
      </c>
      <c r="J54" s="237"/>
      <c r="K54" s="114"/>
    </row>
    <row r="55" spans="1:7" ht="12" customHeight="1">
      <c r="A55" s="15"/>
      <c r="B55" s="3"/>
      <c r="C55" s="55"/>
      <c r="D55" s="55"/>
      <c r="G55" s="14"/>
    </row>
    <row r="56" spans="1:10" ht="27.75" customHeight="1">
      <c r="A56" s="184" t="s">
        <v>96</v>
      </c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10" ht="42.75" customHeight="1">
      <c r="A57" s="22"/>
      <c r="B57" s="23" t="s">
        <v>97</v>
      </c>
      <c r="C57" s="35"/>
      <c r="D57" s="35"/>
      <c r="E57" s="24"/>
      <c r="F57" s="192" t="s">
        <v>98</v>
      </c>
      <c r="G57" s="192"/>
      <c r="H57" s="28"/>
      <c r="I57" s="31"/>
      <c r="J57" s="28"/>
    </row>
    <row r="58" spans="1:10" ht="19.5" customHeight="1">
      <c r="A58" s="22"/>
      <c r="B58" s="23"/>
      <c r="C58" s="223"/>
      <c r="D58" s="223"/>
      <c r="E58" s="32"/>
      <c r="F58" s="174"/>
      <c r="G58" s="175"/>
      <c r="H58" s="28"/>
      <c r="I58" s="28"/>
      <c r="J58" s="28"/>
    </row>
    <row r="59" spans="2:10" ht="27" customHeight="1">
      <c r="B59" s="23" t="s">
        <v>91</v>
      </c>
      <c r="C59" s="33"/>
      <c r="D59" s="33"/>
      <c r="E59" s="28"/>
      <c r="F59" s="193" t="s">
        <v>92</v>
      </c>
      <c r="G59" s="193"/>
      <c r="H59" s="28"/>
      <c r="I59" s="28"/>
      <c r="J59" s="28"/>
    </row>
    <row r="60" spans="2:10" ht="20.25" customHeight="1">
      <c r="B60" s="23"/>
      <c r="C60" s="33"/>
      <c r="D60" s="33"/>
      <c r="E60" s="28"/>
      <c r="F60" s="175"/>
      <c r="G60" s="175"/>
      <c r="H60" s="28"/>
      <c r="I60" s="28"/>
      <c r="J60" s="28"/>
    </row>
    <row r="61" spans="2:10" ht="23.25" customHeight="1">
      <c r="B61" s="23" t="s">
        <v>81</v>
      </c>
      <c r="C61" s="33"/>
      <c r="D61" s="33"/>
      <c r="E61" s="28"/>
      <c r="F61" s="193" t="s">
        <v>82</v>
      </c>
      <c r="G61" s="193"/>
      <c r="H61" s="28"/>
      <c r="I61" s="28"/>
      <c r="J61" s="28"/>
    </row>
  </sheetData>
  <sheetProtection/>
  <mergeCells count="29">
    <mergeCell ref="C52:D52"/>
    <mergeCell ref="C53:D53"/>
    <mergeCell ref="C54:D54"/>
    <mergeCell ref="G9:H9"/>
    <mergeCell ref="I9:J9"/>
    <mergeCell ref="E52:F52"/>
    <mergeCell ref="G52:H52"/>
    <mergeCell ref="I52:J52"/>
    <mergeCell ref="E53:F53"/>
    <mergeCell ref="G53:H53"/>
    <mergeCell ref="A2:J2"/>
    <mergeCell ref="A3:J3"/>
    <mergeCell ref="A4:J4"/>
    <mergeCell ref="A8:A10"/>
    <mergeCell ref="B8:B10"/>
    <mergeCell ref="C8:D9"/>
    <mergeCell ref="E8:J8"/>
    <mergeCell ref="E9:F9"/>
    <mergeCell ref="A5:J5"/>
    <mergeCell ref="A6:J6"/>
    <mergeCell ref="A56:J56"/>
    <mergeCell ref="F57:G57"/>
    <mergeCell ref="C58:D58"/>
    <mergeCell ref="F59:G59"/>
    <mergeCell ref="F61:G61"/>
    <mergeCell ref="I53:J53"/>
    <mergeCell ref="E54:F54"/>
    <mergeCell ref="G54:H54"/>
    <mergeCell ref="I54:J54"/>
  </mergeCells>
  <conditionalFormatting sqref="C22">
    <cfRule type="containsText" priority="9" dxfId="14" operator="containsText" stopIfTrue="1" text="Додаток2">
      <formula>NOT(ISERROR(SEARCH("Додаток2",C22)))</formula>
    </cfRule>
    <cfRule type="containsText" priority="10" dxfId="14" operator="containsText" stopIfTrue="1" text="Додаток2">
      <formula>NOT(ISERROR(SEARCH("Додаток2",C22)))</formula>
    </cfRule>
  </conditionalFormatting>
  <conditionalFormatting sqref="E22">
    <cfRule type="containsText" priority="7" dxfId="14" operator="containsText" stopIfTrue="1" text="Додаток2">
      <formula>NOT(ISERROR(SEARCH("Додаток2",E22)))</formula>
    </cfRule>
    <cfRule type="containsText" priority="8" dxfId="14" operator="containsText" stopIfTrue="1" text="Додаток2">
      <formula>NOT(ISERROR(SEARCH("Додаток2",E22)))</formula>
    </cfRule>
  </conditionalFormatting>
  <conditionalFormatting sqref="E22">
    <cfRule type="containsText" priority="5" dxfId="14" operator="containsText" stopIfTrue="1" text="Додаток2">
      <formula>NOT(ISERROR(SEARCH("Додаток2",E22)))</formula>
    </cfRule>
    <cfRule type="containsText" priority="6" dxfId="14" operator="containsText" stopIfTrue="1" text="Додаток2">
      <formula>NOT(ISERROR(SEARCH("Додаток2",E22)))</formula>
    </cfRule>
  </conditionalFormatting>
  <conditionalFormatting sqref="G22">
    <cfRule type="containsText" priority="3" dxfId="14" operator="containsText" stopIfTrue="1" text="Додаток2">
      <formula>NOT(ISERROR(SEARCH("Додаток2",G22)))</formula>
    </cfRule>
    <cfRule type="containsText" priority="4" dxfId="14" operator="containsText" stopIfTrue="1" text="Додаток2">
      <formula>NOT(ISERROR(SEARCH("Додаток2",G22)))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5511811023622047" right="0.1968503937007874" top="0.35433070866141736" bottom="0.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2021-07-22T11:43:54Z</dcterms:modified>
  <cp:category/>
  <cp:version/>
  <cp:contentType/>
  <cp:contentStatus/>
</cp:coreProperties>
</file>