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3895" windowHeight="11505"/>
  </bookViews>
  <sheets>
    <sheet name="Додаток 1" sheetId="1" r:id="rId1"/>
  </sheets>
  <externalReferences>
    <externalReference r:id="rId2"/>
    <externalReference r:id="rId3"/>
  </externalReferences>
  <calcPr calcId="145621" refMode="R1C1"/>
</workbook>
</file>

<file path=xl/calcChain.xml><?xml version="1.0" encoding="utf-8"?>
<calcChain xmlns="http://schemas.openxmlformats.org/spreadsheetml/2006/main">
  <c r="U51" i="1" l="1"/>
  <c r="T51" i="1"/>
  <c r="S51" i="1"/>
  <c r="R51" i="1"/>
  <c r="Q51" i="1"/>
  <c r="O51" i="1" s="1"/>
  <c r="P51" i="1"/>
  <c r="N51" i="1" s="1"/>
  <c r="K51" i="1"/>
  <c r="F51" i="1"/>
  <c r="D51" i="1" s="1"/>
  <c r="T50" i="1"/>
  <c r="P50" i="1"/>
  <c r="O50" i="1"/>
  <c r="R50" i="1" s="1"/>
  <c r="N50" i="1"/>
  <c r="I48" i="1"/>
  <c r="U46" i="1"/>
  <c r="U41" i="1" s="1"/>
  <c r="T46" i="1"/>
  <c r="R46" i="1"/>
  <c r="P46" i="1"/>
  <c r="Q46" i="1" s="1"/>
  <c r="Q41" i="1" s="1"/>
  <c r="K45" i="1"/>
  <c r="L45" i="1" s="1"/>
  <c r="F45" i="1"/>
  <c r="G45" i="1" s="1"/>
  <c r="I44" i="1"/>
  <c r="H44" i="1"/>
  <c r="K44" i="1" s="1"/>
  <c r="L44" i="1" s="1"/>
  <c r="G44" i="1"/>
  <c r="F44" i="1"/>
  <c r="D44" i="1"/>
  <c r="B44" i="1"/>
  <c r="H43" i="1"/>
  <c r="K43" i="1" s="1"/>
  <c r="L43" i="1" s="1"/>
  <c r="F43" i="1"/>
  <c r="G43" i="1" s="1"/>
  <c r="H42" i="1"/>
  <c r="K42" i="1" s="1"/>
  <c r="L42" i="1" s="1"/>
  <c r="F42" i="1"/>
  <c r="G42" i="1" s="1"/>
  <c r="T41" i="1"/>
  <c r="R41" i="1"/>
  <c r="P41" i="1"/>
  <c r="K41" i="1"/>
  <c r="L41" i="1" s="1"/>
  <c r="O40" i="1"/>
  <c r="N40" i="1"/>
  <c r="L40" i="1"/>
  <c r="P38" i="1"/>
  <c r="N38" i="1" s="1"/>
  <c r="O38" i="1"/>
  <c r="H38" i="1"/>
  <c r="I38" i="1" s="1"/>
  <c r="F38" i="1"/>
  <c r="G38" i="1" s="1"/>
  <c r="P37" i="1"/>
  <c r="O37" i="1"/>
  <c r="N37" i="1"/>
  <c r="H37" i="1"/>
  <c r="K37" i="1" s="1"/>
  <c r="L37" i="1" s="1"/>
  <c r="F37" i="1"/>
  <c r="G37" i="1" s="1"/>
  <c r="I36" i="1"/>
  <c r="H36" i="1"/>
  <c r="K36" i="1" s="1"/>
  <c r="L36" i="1" s="1"/>
  <c r="G36" i="1"/>
  <c r="D36" i="1"/>
  <c r="E36" i="1" s="1"/>
  <c r="H35" i="1"/>
  <c r="I35" i="1" s="1"/>
  <c r="G35" i="1"/>
  <c r="H34" i="1"/>
  <c r="K34" i="1" s="1"/>
  <c r="L34" i="1" s="1"/>
  <c r="G34" i="1"/>
  <c r="D34" i="1"/>
  <c r="T33" i="1"/>
  <c r="U33" i="1" s="1"/>
  <c r="R33" i="1"/>
  <c r="P33" i="1"/>
  <c r="Q33" i="1" s="1"/>
  <c r="K33" i="1"/>
  <c r="L33" i="1" s="1"/>
  <c r="I33" i="1"/>
  <c r="F33" i="1"/>
  <c r="G33" i="1" s="1"/>
  <c r="U32" i="1"/>
  <c r="T32" i="1"/>
  <c r="S32" i="1"/>
  <c r="R32" i="1"/>
  <c r="Q32" i="1"/>
  <c r="P32" i="1"/>
  <c r="O32" i="1"/>
  <c r="N32" i="1"/>
  <c r="U31" i="1"/>
  <c r="T31" i="1"/>
  <c r="S31" i="1"/>
  <c r="R31" i="1"/>
  <c r="Q31" i="1"/>
  <c r="P31" i="1"/>
  <c r="O31" i="1"/>
  <c r="N31" i="1"/>
  <c r="L31" i="1"/>
  <c r="K31" i="1"/>
  <c r="I31" i="1"/>
  <c r="F31" i="1"/>
  <c r="G31" i="1" s="1"/>
  <c r="R30" i="1"/>
  <c r="H30" i="1"/>
  <c r="T29" i="1"/>
  <c r="U29" i="1" s="1"/>
  <c r="U26" i="1" s="1"/>
  <c r="R29" i="1"/>
  <c r="S29" i="1" s="1"/>
  <c r="Q29" i="1"/>
  <c r="P29" i="1"/>
  <c r="N29" i="1"/>
  <c r="K29" i="1"/>
  <c r="L29" i="1" s="1"/>
  <c r="I29" i="1"/>
  <c r="G29" i="1"/>
  <c r="F29" i="1"/>
  <c r="D29" i="1" s="1"/>
  <c r="E29" i="1" s="1"/>
  <c r="T28" i="1"/>
  <c r="R28" i="1"/>
  <c r="N28" i="1" s="1"/>
  <c r="P28" i="1"/>
  <c r="O28" i="1"/>
  <c r="T27" i="1"/>
  <c r="T26" i="1" s="1"/>
  <c r="S27" i="1"/>
  <c r="R27" i="1"/>
  <c r="P27" i="1"/>
  <c r="P26" i="1" s="1"/>
  <c r="O27" i="1"/>
  <c r="K27" i="1"/>
  <c r="L27" i="1" s="1"/>
  <c r="I27" i="1"/>
  <c r="F27" i="1"/>
  <c r="G27" i="1" s="1"/>
  <c r="I26" i="1"/>
  <c r="H26" i="1"/>
  <c r="K26" i="1" s="1"/>
  <c r="T25" i="1"/>
  <c r="R25" i="1"/>
  <c r="S25" i="1" s="1"/>
  <c r="P25" i="1"/>
  <c r="Q25" i="1" s="1"/>
  <c r="K25" i="1"/>
  <c r="L25" i="1" s="1"/>
  <c r="I25" i="1"/>
  <c r="F25" i="1"/>
  <c r="D25" i="1" s="1"/>
  <c r="E25" i="1" s="1"/>
  <c r="T24" i="1"/>
  <c r="R24" i="1"/>
  <c r="P24" i="1"/>
  <c r="Q24" i="1" s="1"/>
  <c r="K24" i="1"/>
  <c r="L24" i="1" s="1"/>
  <c r="I24" i="1"/>
  <c r="G24" i="1"/>
  <c r="F24" i="1"/>
  <c r="D24" i="1"/>
  <c r="T23" i="1"/>
  <c r="R23" i="1"/>
  <c r="P23" i="1"/>
  <c r="N23" i="1" s="1"/>
  <c r="U22" i="1"/>
  <c r="I22" i="1"/>
  <c r="H22" i="1"/>
  <c r="K22" i="1" s="1"/>
  <c r="L22" i="1" s="1"/>
  <c r="G22" i="1"/>
  <c r="F22" i="1"/>
  <c r="D22" i="1" s="1"/>
  <c r="E22" i="1" s="1"/>
  <c r="T21" i="1"/>
  <c r="R21" i="1"/>
  <c r="P21" i="1"/>
  <c r="Q21" i="1" s="1"/>
  <c r="O21" i="1" s="1"/>
  <c r="K21" i="1"/>
  <c r="F21" i="1"/>
  <c r="G21" i="1" s="1"/>
  <c r="R20" i="1"/>
  <c r="P20" i="1"/>
  <c r="N20" i="1" s="1"/>
  <c r="O20" i="1"/>
  <c r="K20" i="1"/>
  <c r="L20" i="1" s="1"/>
  <c r="I20" i="1"/>
  <c r="F20" i="1"/>
  <c r="G20" i="1" s="1"/>
  <c r="D20" i="1"/>
  <c r="R19" i="1"/>
  <c r="P19" i="1"/>
  <c r="N19" i="1" s="1"/>
  <c r="K19" i="1"/>
  <c r="L19" i="1" s="1"/>
  <c r="I19" i="1"/>
  <c r="F19" i="1"/>
  <c r="G19" i="1" s="1"/>
  <c r="T18" i="1"/>
  <c r="R18" i="1"/>
  <c r="S18" i="1" s="1"/>
  <c r="P18" i="1"/>
  <c r="Q18" i="1" s="1"/>
  <c r="K18" i="1"/>
  <c r="L18" i="1" s="1"/>
  <c r="I18" i="1"/>
  <c r="F18" i="1"/>
  <c r="D18" i="1" s="1"/>
  <c r="E18" i="1" s="1"/>
  <c r="P17" i="1"/>
  <c r="N17" i="1" s="1"/>
  <c r="K17" i="1"/>
  <c r="L17" i="1" s="1"/>
  <c r="I17" i="1"/>
  <c r="F17" i="1"/>
  <c r="G17" i="1" s="1"/>
  <c r="U16" i="1"/>
  <c r="T16" i="1"/>
  <c r="K16" i="1"/>
  <c r="L16" i="1" s="1"/>
  <c r="H16" i="1"/>
  <c r="I16" i="1" s="1"/>
  <c r="F16" i="1" l="1"/>
  <c r="G16" i="1" s="1"/>
  <c r="P16" i="1"/>
  <c r="Q17" i="1"/>
  <c r="Q16" i="1" s="1"/>
  <c r="G18" i="1"/>
  <c r="D19" i="1"/>
  <c r="N21" i="1"/>
  <c r="U15" i="1"/>
  <c r="Q23" i="1"/>
  <c r="O23" i="1" s="1"/>
  <c r="T22" i="1"/>
  <c r="T15" i="1" s="1"/>
  <c r="G25" i="1"/>
  <c r="D27" i="1"/>
  <c r="U30" i="1"/>
  <c r="I34" i="1"/>
  <c r="K38" i="1"/>
  <c r="L38" i="1" s="1"/>
  <c r="I42" i="1"/>
  <c r="I43" i="1"/>
  <c r="D45" i="1"/>
  <c r="Q50" i="1"/>
  <c r="U50" i="1"/>
  <c r="S19" i="1"/>
  <c r="O19" i="1" s="1"/>
  <c r="R22" i="1"/>
  <c r="S26" i="1"/>
  <c r="F30" i="1"/>
  <c r="D31" i="1"/>
  <c r="E31" i="1" s="1"/>
  <c r="D33" i="1"/>
  <c r="D37" i="1"/>
  <c r="I37" i="1"/>
  <c r="Q22" i="1"/>
  <c r="L26" i="1"/>
  <c r="K15" i="1"/>
  <c r="Q30" i="1"/>
  <c r="E34" i="1"/>
  <c r="E19" i="1"/>
  <c r="E45" i="1"/>
  <c r="E44" i="1"/>
  <c r="E37" i="1"/>
  <c r="E33" i="1"/>
  <c r="E27" i="1"/>
  <c r="E24" i="1"/>
  <c r="E20" i="1"/>
  <c r="O25" i="1"/>
  <c r="O29" i="1"/>
  <c r="O26" i="1" s="1"/>
  <c r="O18" i="1"/>
  <c r="Q26" i="1"/>
  <c r="Q15" i="1" s="1"/>
  <c r="Q39" i="1" s="1"/>
  <c r="Q47" i="1" s="1"/>
  <c r="Q48" i="1" s="1"/>
  <c r="N27" i="1"/>
  <c r="N26" i="1" s="1"/>
  <c r="K30" i="1"/>
  <c r="L30" i="1" s="1"/>
  <c r="P30" i="1"/>
  <c r="T30" i="1"/>
  <c r="T39" i="1" s="1"/>
  <c r="T47" i="1" s="1"/>
  <c r="T48" i="1" s="1"/>
  <c r="N33" i="1"/>
  <c r="N30" i="1" s="1"/>
  <c r="K35" i="1"/>
  <c r="L35" i="1" s="1"/>
  <c r="D38" i="1"/>
  <c r="E38" i="1" s="1"/>
  <c r="F41" i="1"/>
  <c r="D42" i="1"/>
  <c r="E42" i="1" s="1"/>
  <c r="D43" i="1"/>
  <c r="E43" i="1" s="1"/>
  <c r="S46" i="1"/>
  <c r="O46" i="1" s="1"/>
  <c r="S50" i="1"/>
  <c r="N18" i="1"/>
  <c r="N16" i="1" s="1"/>
  <c r="N25" i="1"/>
  <c r="P22" i="1"/>
  <c r="P15" i="1" s="1"/>
  <c r="P39" i="1" s="1"/>
  <c r="P47" i="1" s="1"/>
  <c r="P48" i="1" s="1"/>
  <c r="S24" i="1"/>
  <c r="S22" i="1" s="1"/>
  <c r="R26" i="1"/>
  <c r="S33" i="1"/>
  <c r="O33" i="1" s="1"/>
  <c r="O30" i="1" s="1"/>
  <c r="H15" i="1"/>
  <c r="I15" i="1" s="1"/>
  <c r="D16" i="1"/>
  <c r="E16" i="1" s="1"/>
  <c r="R16" i="1"/>
  <c r="R15" i="1" s="1"/>
  <c r="R39" i="1" s="1"/>
  <c r="R47" i="1" s="1"/>
  <c r="D17" i="1"/>
  <c r="E17" i="1" s="1"/>
  <c r="O17" i="1"/>
  <c r="O16" i="1" s="1"/>
  <c r="D21" i="1"/>
  <c r="E21" i="1" s="1"/>
  <c r="N24" i="1"/>
  <c r="F26" i="1"/>
  <c r="I30" i="1"/>
  <c r="D35" i="1"/>
  <c r="E35" i="1" s="1"/>
  <c r="N46" i="1"/>
  <c r="G30" i="1" l="1"/>
  <c r="D30" i="1"/>
  <c r="E30" i="1" s="1"/>
  <c r="U39" i="1"/>
  <c r="U47" i="1" s="1"/>
  <c r="N22" i="1"/>
  <c r="S16" i="1"/>
  <c r="S15" i="1" s="1"/>
  <c r="G26" i="1"/>
  <c r="D26" i="1"/>
  <c r="E26" i="1" s="1"/>
  <c r="F15" i="1"/>
  <c r="Q53" i="1"/>
  <c r="Q54" i="1" s="1"/>
  <c r="Q49" i="1"/>
  <c r="P53" i="1"/>
  <c r="P54" i="1" s="1"/>
  <c r="P49" i="1"/>
  <c r="T53" i="1"/>
  <c r="T54" i="1" s="1"/>
  <c r="T49" i="1"/>
  <c r="L15" i="1"/>
  <c r="K39" i="1"/>
  <c r="O41" i="1"/>
  <c r="N41" i="1"/>
  <c r="R52" i="1"/>
  <c r="R48" i="1"/>
  <c r="S41" i="1"/>
  <c r="G41" i="1"/>
  <c r="D41" i="1"/>
  <c r="Q52" i="1"/>
  <c r="H39" i="1"/>
  <c r="S30" i="1"/>
  <c r="S39" i="1" s="1"/>
  <c r="S47" i="1" s="1"/>
  <c r="P52" i="1"/>
  <c r="N15" i="1"/>
  <c r="N39" i="1" s="1"/>
  <c r="T52" i="1"/>
  <c r="O24" i="1"/>
  <c r="O22" i="1" s="1"/>
  <c r="O15" i="1" s="1"/>
  <c r="O39" i="1" s="1"/>
  <c r="O47" i="1" s="1"/>
  <c r="U48" i="1" l="1"/>
  <c r="U52" i="1"/>
  <c r="O48" i="1"/>
  <c r="O52" i="1"/>
  <c r="S48" i="1"/>
  <c r="S52" i="1"/>
  <c r="E41" i="1"/>
  <c r="K47" i="1"/>
  <c r="L47" i="1" s="1"/>
  <c r="L48" i="1" s="1"/>
  <c r="L39" i="1"/>
  <c r="G15" i="1"/>
  <c r="D15" i="1"/>
  <c r="E15" i="1" s="1"/>
  <c r="F39" i="1"/>
  <c r="H52" i="1"/>
  <c r="H47" i="1"/>
  <c r="I39" i="1"/>
  <c r="I52" i="1" s="1"/>
  <c r="R49" i="1"/>
  <c r="R53" i="1"/>
  <c r="R54" i="1" s="1"/>
  <c r="N47" i="1"/>
  <c r="U49" i="1" l="1"/>
  <c r="U53" i="1"/>
  <c r="U54" i="1" s="1"/>
  <c r="D39" i="1"/>
  <c r="F47" i="1"/>
  <c r="D47" i="1" s="1"/>
  <c r="G39" i="1"/>
  <c r="F52" i="1"/>
  <c r="S53" i="1"/>
  <c r="S54" i="1" s="1"/>
  <c r="S49" i="1"/>
  <c r="W48" i="1"/>
  <c r="AA51" i="1"/>
  <c r="N48" i="1"/>
  <c r="N52" i="1"/>
  <c r="O49" i="1"/>
  <c r="O53" i="1"/>
  <c r="O54" i="1" s="1"/>
  <c r="G47" i="1" l="1"/>
  <c r="G48" i="1" s="1"/>
  <c r="G52" i="1"/>
  <c r="N49" i="1"/>
  <c r="N53" i="1"/>
  <c r="N54" i="1" s="1"/>
  <c r="E39" i="1"/>
  <c r="D52" i="1"/>
  <c r="E47" i="1" l="1"/>
  <c r="E48" i="1" s="1"/>
  <c r="E52" i="1"/>
</calcChain>
</file>

<file path=xl/sharedStrings.xml><?xml version="1.0" encoding="utf-8"?>
<sst xmlns="http://schemas.openxmlformats.org/spreadsheetml/2006/main" count="135" uniqueCount="87">
  <si>
    <t>Додаток 2</t>
  </si>
  <si>
    <t>Додаток2</t>
  </si>
  <si>
    <t>Додаток до заяви</t>
  </si>
  <si>
    <t>від"____" ________ 2021 року</t>
  </si>
  <si>
    <t xml:space="preserve">Структура одноставкових тарифів на теплову енергію, її виробництво, 
</t>
  </si>
  <si>
    <t xml:space="preserve">транспортування, постачання та послугу з постачання теплової енергії, </t>
  </si>
  <si>
    <t>яку надає ТОВ "ТЕПЛОВАТ", для бюджетних установ</t>
  </si>
  <si>
    <t xml:space="preserve">№ з/п </t>
  </si>
  <si>
    <t xml:space="preserve">Найменування показників </t>
  </si>
  <si>
    <t xml:space="preserve">Одиниця виміру </t>
  </si>
  <si>
    <t xml:space="preserve">Сумарні та середньо-зважені показники                  </t>
  </si>
  <si>
    <t>Для потреб
 населення</t>
  </si>
  <si>
    <t>Для потреб населення згідно ріш №493 від 19.10.2017р</t>
  </si>
  <si>
    <t>Коригування</t>
  </si>
  <si>
    <t>Тариф на теплову енергію/послугу з постачання теплової енергії</t>
  </si>
  <si>
    <t>Тариф на виробництво теплової енергії</t>
  </si>
  <si>
    <t>Тариф на транспортування теплової енергії</t>
  </si>
  <si>
    <t>Тариф на постачання теплової енергії</t>
  </si>
  <si>
    <t>тис. грн на рік</t>
  </si>
  <si>
    <t>грн/Гкал</t>
  </si>
  <si>
    <t>тис.грн</t>
  </si>
  <si>
    <t xml:space="preserve">Виробнича собівартість, у т. ч.: </t>
  </si>
  <si>
    <t xml:space="preserve">тис. грн </t>
  </si>
  <si>
    <t>1.1</t>
  </si>
  <si>
    <t xml:space="preserve">прямі матеріальні витрати, у т. ч.: </t>
  </si>
  <si>
    <t>1.1.1</t>
  </si>
  <si>
    <t xml:space="preserve">витрати на паливо </t>
  </si>
  <si>
    <t>1.1.2</t>
  </si>
  <si>
    <t>витрати на електроенергію</t>
  </si>
  <si>
    <t>1.1.3</t>
  </si>
  <si>
    <t>вода для технологічних потреб та водовідведення</t>
  </si>
  <si>
    <t>1.1.4</t>
  </si>
  <si>
    <t>матеріали, запасні частини та інші матеріальні ресурси</t>
  </si>
  <si>
    <t>1.2</t>
  </si>
  <si>
    <t xml:space="preserve">прямі витрати на оплату праці </t>
  </si>
  <si>
    <t>1.3</t>
  </si>
  <si>
    <t xml:space="preserve">інші прямі витрати, у т. ч.: </t>
  </si>
  <si>
    <t xml:space="preserve"> 1.3.1 </t>
  </si>
  <si>
    <t xml:space="preserve">відрахування на соціальні заходи </t>
  </si>
  <si>
    <t>1.3.2</t>
  </si>
  <si>
    <t xml:space="preserve">амортизаційні відрахування </t>
  </si>
  <si>
    <t>1.3.3</t>
  </si>
  <si>
    <t xml:space="preserve">інші прямі витрати </t>
  </si>
  <si>
    <t>1.4</t>
  </si>
  <si>
    <t xml:space="preserve">загальновиробничі витрати, у т. ч.: </t>
  </si>
  <si>
    <t>1.4.1</t>
  </si>
  <si>
    <t>витрати на оплату праці</t>
  </si>
  <si>
    <t xml:space="preserve"> 1.4 2 </t>
  </si>
  <si>
    <t>1.4.3</t>
  </si>
  <si>
    <t xml:space="preserve">інші витрати </t>
  </si>
  <si>
    <t>2</t>
  </si>
  <si>
    <t xml:space="preserve">Адміністративні витрати, у т. ч.: </t>
  </si>
  <si>
    <t>2.1</t>
  </si>
  <si>
    <t xml:space="preserve">витрати на оплату праці </t>
  </si>
  <si>
    <t xml:space="preserve"> 2.2</t>
  </si>
  <si>
    <t>2.3</t>
  </si>
  <si>
    <t>2.4</t>
  </si>
  <si>
    <t>2.5</t>
  </si>
  <si>
    <t>2.6</t>
  </si>
  <si>
    <t>Інші операційні витрати</t>
  </si>
  <si>
    <t xml:space="preserve">Фінансові витрати </t>
  </si>
  <si>
    <t>Повна собівартість</t>
  </si>
  <si>
    <t>Витрати на покриття втрат</t>
  </si>
  <si>
    <t xml:space="preserve">Розрахунковий прибуток, у т. ч.: </t>
  </si>
  <si>
    <t>7.1</t>
  </si>
  <si>
    <t xml:space="preserve">податок на прибуток </t>
  </si>
  <si>
    <t>7.2</t>
  </si>
  <si>
    <t xml:space="preserve">дивіденди </t>
  </si>
  <si>
    <t>7.3</t>
  </si>
  <si>
    <t>7.4</t>
  </si>
  <si>
    <t xml:space="preserve">на розвиток виробництва (виробничі інвестиції) </t>
  </si>
  <si>
    <t>7.5</t>
  </si>
  <si>
    <t>інше використання прибутку (обігові кошти)</t>
  </si>
  <si>
    <t>Вартість  теплової енергії за відповідними тарифами без ПДВ</t>
  </si>
  <si>
    <t xml:space="preserve">Одноставковий тариф на теплову енергію без ПДВ, грн/Гкал </t>
  </si>
  <si>
    <t xml:space="preserve">Одноставковий тариф на послугу з постачання теплової енергії без ПДВ, грн/Гкал </t>
  </si>
  <si>
    <t>Відпуск теплової енергії з колекторів власних котелень, Гкал</t>
  </si>
  <si>
    <t xml:space="preserve">Обсяг реалізації теплової енергії власним споживачам, Гкал </t>
  </si>
  <si>
    <t xml:space="preserve">Гкал </t>
  </si>
  <si>
    <t>Рівень рентабельності, %</t>
  </si>
  <si>
    <t xml:space="preserve">Одноставковий тариф на теплову енергію з ПДВ, грн/Гкал </t>
  </si>
  <si>
    <t xml:space="preserve">Одноставковий тариф на послугу з постачання теплової енергії з ПДВ, грн/Гкал </t>
  </si>
  <si>
    <t>Директор</t>
  </si>
  <si>
    <t>ТОВ "ТЕПЛОВАТ"</t>
  </si>
  <si>
    <t>Г.Д. Пачкорія</t>
  </si>
  <si>
    <t>КП "Лисичанськтепломережа"</t>
  </si>
  <si>
    <t>Олег ГОЛУБ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</si>
</sst>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1" applyFont="1" applyFill="1"/>
    <xf numFmtId="0" fontId="3" fillId="0" borderId="0" xfId="1" applyFont="1" applyFill="1" applyBorder="1" applyAlignment="1">
      <alignment vertical="center"/>
    </xf>
    <xf numFmtId="0" fontId="1" fillId="0" borderId="0" xfId="1" applyFill="1"/>
    <xf numFmtId="0" fontId="4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/>
    <xf numFmtId="0" fontId="6" fillId="0" borderId="0" xfId="1" applyFont="1" applyFill="1" applyAlignment="1"/>
    <xf numFmtId="0" fontId="3" fillId="0" borderId="0" xfId="1" applyFont="1" applyFill="1" applyAlignment="1">
      <alignment horizontal="right" vertical="center"/>
    </xf>
    <xf numFmtId="164" fontId="4" fillId="0" borderId="0" xfId="1" applyNumberFormat="1" applyFont="1" applyFill="1" applyAlignment="1"/>
    <xf numFmtId="0" fontId="8" fillId="0" borderId="0" xfId="1" applyFont="1" applyFill="1" applyBorder="1" applyAlignment="1">
      <alignment vertical="center" wrapText="1"/>
    </xf>
    <xf numFmtId="0" fontId="3" fillId="0" borderId="0" xfId="1" applyFont="1" applyFill="1" applyAlignment="1">
      <alignment horizontal="right"/>
    </xf>
    <xf numFmtId="0" fontId="9" fillId="0" borderId="0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wrapText="1"/>
    </xf>
    <xf numFmtId="0" fontId="3" fillId="0" borderId="9" xfId="1" applyNumberFormat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0" fontId="1" fillId="0" borderId="6" xfId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wrapText="1"/>
    </xf>
    <xf numFmtId="2" fontId="9" fillId="0" borderId="2" xfId="1" applyNumberFormat="1" applyFont="1" applyFill="1" applyBorder="1" applyAlignment="1">
      <alignment horizontal="center" vertical="center" wrapText="1"/>
    </xf>
    <xf numFmtId="2" fontId="9" fillId="0" borderId="2" xfId="1" applyNumberFormat="1" applyFont="1" applyFill="1" applyBorder="1" applyAlignment="1">
      <alignment horizontal="center" vertical="center"/>
    </xf>
    <xf numFmtId="2" fontId="9" fillId="0" borderId="9" xfId="1" applyNumberFormat="1" applyFont="1" applyFill="1" applyBorder="1" applyAlignment="1">
      <alignment horizontal="center" vertical="center"/>
    </xf>
    <xf numFmtId="2" fontId="9" fillId="0" borderId="6" xfId="1" applyNumberFormat="1" applyFont="1" applyFill="1" applyBorder="1"/>
    <xf numFmtId="0" fontId="11" fillId="0" borderId="0" xfId="1" applyFont="1" applyFill="1"/>
    <xf numFmtId="0" fontId="9" fillId="0" borderId="6" xfId="1" applyFont="1" applyFill="1" applyBorder="1"/>
    <xf numFmtId="49" fontId="3" fillId="0" borderId="2" xfId="1" applyNumberFormat="1" applyFont="1" applyFill="1" applyBorder="1" applyAlignment="1">
      <alignment horizontal="center" wrapText="1"/>
    </xf>
    <xf numFmtId="0" fontId="3" fillId="0" borderId="2" xfId="1" applyFont="1" applyFill="1" applyBorder="1" applyAlignment="1">
      <alignment wrapText="1"/>
    </xf>
    <xf numFmtId="0" fontId="3" fillId="0" borderId="2" xfId="1" applyFont="1" applyFill="1" applyBorder="1" applyAlignment="1">
      <alignment horizont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wrapText="1"/>
    </xf>
    <xf numFmtId="2" fontId="9" fillId="0" borderId="6" xfId="1" applyNumberFormat="1" applyFont="1" applyFill="1" applyBorder="1" applyAlignment="1">
      <alignment horizontal="center" vertical="center"/>
    </xf>
    <xf numFmtId="2" fontId="3" fillId="0" borderId="6" xfId="1" applyNumberFormat="1" applyFont="1" applyFill="1" applyBorder="1" applyAlignment="1">
      <alignment horizontal="center" vertical="center"/>
    </xf>
    <xf numFmtId="2" fontId="11" fillId="0" borderId="6" xfId="1" applyNumberFormat="1" applyFont="1" applyFill="1" applyBorder="1" applyAlignment="1">
      <alignment horizontal="center" vertical="center"/>
    </xf>
    <xf numFmtId="2" fontId="11" fillId="0" borderId="10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14" fontId="9" fillId="0" borderId="2" xfId="1" applyNumberFormat="1" applyFont="1" applyFill="1" applyBorder="1" applyAlignment="1">
      <alignment horizontal="center" wrapText="1"/>
    </xf>
    <xf numFmtId="2" fontId="5" fillId="0" borderId="6" xfId="1" applyNumberFormat="1" applyFont="1" applyFill="1" applyBorder="1" applyAlignment="1">
      <alignment wrapText="1"/>
    </xf>
    <xf numFmtId="0" fontId="9" fillId="0" borderId="2" xfId="1" applyFont="1" applyFill="1" applyBorder="1" applyAlignment="1">
      <alignment horizontal="left" wrapText="1"/>
    </xf>
    <xf numFmtId="2" fontId="1" fillId="0" borderId="0" xfId="1" applyNumberFormat="1" applyFill="1" applyAlignment="1">
      <alignment wrapText="1"/>
    </xf>
    <xf numFmtId="49" fontId="3" fillId="0" borderId="11" xfId="1" applyNumberFormat="1" applyFont="1" applyFill="1" applyBorder="1" applyAlignment="1">
      <alignment horizontal="center" wrapText="1"/>
    </xf>
    <xf numFmtId="2" fontId="11" fillId="0" borderId="0" xfId="1" applyNumberFormat="1" applyFont="1" applyFill="1"/>
    <xf numFmtId="0" fontId="9" fillId="0" borderId="2" xfId="1" applyFont="1" applyFill="1" applyBorder="1"/>
    <xf numFmtId="2" fontId="9" fillId="0" borderId="0" xfId="1" applyNumberFormat="1" applyFont="1" applyFill="1" applyBorder="1" applyAlignment="1">
      <alignment horizontal="center" vertical="center"/>
    </xf>
    <xf numFmtId="2" fontId="11" fillId="0" borderId="8" xfId="1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wrapText="1"/>
    </xf>
    <xf numFmtId="0" fontId="9" fillId="0" borderId="13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0" fontId="12" fillId="0" borderId="0" xfId="1" applyFont="1" applyFill="1"/>
    <xf numFmtId="0" fontId="9" fillId="0" borderId="14" xfId="1" applyFont="1" applyFill="1" applyBorder="1" applyAlignment="1">
      <alignment horizontal="center" wrapText="1"/>
    </xf>
    <xf numFmtId="0" fontId="9" fillId="0" borderId="1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center" vertical="center"/>
    </xf>
    <xf numFmtId="2" fontId="9" fillId="0" borderId="4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0" borderId="6" xfId="1" applyFont="1" applyFill="1" applyBorder="1" applyAlignment="1">
      <alignment horizontal="center" wrapText="1"/>
    </xf>
    <xf numFmtId="0" fontId="9" fillId="0" borderId="0" xfId="1" applyFont="1" applyFill="1" applyAlignment="1"/>
    <xf numFmtId="0" fontId="3" fillId="0" borderId="0" xfId="1" applyFont="1" applyFill="1"/>
    <xf numFmtId="0" fontId="9" fillId="0" borderId="0" xfId="1" applyFont="1" applyFill="1"/>
    <xf numFmtId="0" fontId="13" fillId="0" borderId="0" xfId="1" applyFont="1" applyFill="1"/>
    <xf numFmtId="0" fontId="9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right"/>
    </xf>
    <xf numFmtId="0" fontId="5" fillId="0" borderId="0" xfId="1" applyFont="1" applyFill="1"/>
    <xf numFmtId="0" fontId="7" fillId="0" borderId="0" xfId="1" applyFont="1" applyFill="1"/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0" fontId="7" fillId="0" borderId="0" xfId="1" applyFont="1" applyFill="1" applyAlignment="1">
      <alignment horizontal="center" wrapText="1"/>
    </xf>
    <xf numFmtId="0" fontId="7" fillId="0" borderId="0" xfId="1" applyFont="1" applyFill="1" applyAlignment="1">
      <alignment horizontal="left"/>
    </xf>
    <xf numFmtId="0" fontId="9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left" wrapText="1"/>
    </xf>
    <xf numFmtId="0" fontId="9" fillId="0" borderId="4" xfId="1" applyFont="1" applyFill="1" applyBorder="1" applyAlignment="1">
      <alignment horizontal="right"/>
    </xf>
  </cellXfs>
  <cellStyles count="6">
    <cellStyle name="TableStyleLight1" xfId="2"/>
    <cellStyle name="Обычный" xfId="0" builtinId="0"/>
    <cellStyle name="Обычный 13 3" xfId="3"/>
    <cellStyle name="Обычный 2" xfId="1"/>
    <cellStyle name="Обычный 4 10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057;&#1080;&#1073;&#1080;&#1088;&#1094;&#1077;&#1074;&#1072;\&#1056;&#1040;&#1057;&#1063;&#1045;&#1058;%20&#1058;&#1040;&#1056;&#1048;&#1060;&#1040;\&#1058;&#1040;&#1056;&#1048;&#1060;%202019\&#1080;&#1090;&#1086;&#1075;&#1086;&#1074;&#1110;&#1077;%20&#1092;&#1086;&#1088;&#1084;&#1110;\&#1087;&#1083;&#1072;&#1085;&#1086;&#1074;&#1110;&#1077;%20&#1089;&#1090;&#1088;&#1091;&#1082;&#1090;&#1091;&#1088;&#111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4.12.2021%20&#1056;&#1086;&#1079;&#1088;&#1072;&#1093;&#1091;&#1085;&#1082;&#1080;_&#1087;&#1083;&#1072;&#1085;&#1091;_&#1090;&#1072;_&#1090;&#1072;&#1088;&#1080;&#1092;i&#1074;_&#1086;&#1089;&#1090;%20&#1051;&#1048;&#1057;&#1048;&#1063;&#1040;&#1053;&#1057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1 скор"/>
      <sheetName val="населення"/>
      <sheetName val="бюджети"/>
      <sheetName val="релігія"/>
      <sheetName val="інші"/>
      <sheetName val="Лист4"/>
      <sheetName val="Лист5"/>
      <sheetName val="Додаток2 скор"/>
      <sheetName val="Двоставк"/>
      <sheetName val="Додаток5"/>
      <sheetName val="Додаток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H10">
            <v>26176.1</v>
          </cell>
        </row>
        <row r="13">
          <cell r="H13">
            <v>6076.5567932525973</v>
          </cell>
        </row>
        <row r="20">
          <cell r="H20">
            <v>573.42540210871618</v>
          </cell>
        </row>
        <row r="21">
          <cell r="H21">
            <v>122.54834985966664</v>
          </cell>
        </row>
        <row r="22">
          <cell r="H22">
            <v>5570.9551833527221</v>
          </cell>
        </row>
        <row r="25">
          <cell r="H25">
            <v>401.45220943236814</v>
          </cell>
        </row>
        <row r="26">
          <cell r="H26">
            <v>733.80808636853817</v>
          </cell>
        </row>
        <row r="28">
          <cell r="H28">
            <v>368.87697240972125</v>
          </cell>
        </row>
        <row r="30">
          <cell r="H30">
            <v>72.908568483848981</v>
          </cell>
        </row>
        <row r="32">
          <cell r="H32">
            <v>1323.6373025461742</v>
          </cell>
        </row>
        <row r="34">
          <cell r="H34">
            <v>166.04736347790086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H39">
            <v>0</v>
          </cell>
          <cell r="P39">
            <v>0</v>
          </cell>
        </row>
        <row r="40">
          <cell r="H40">
            <v>0</v>
          </cell>
          <cell r="P40">
            <v>0</v>
          </cell>
        </row>
        <row r="43">
          <cell r="H43">
            <v>0</v>
          </cell>
          <cell r="P43">
            <v>0</v>
          </cell>
        </row>
        <row r="44">
          <cell r="H44">
            <v>0</v>
          </cell>
          <cell r="P44">
            <v>0</v>
          </cell>
        </row>
        <row r="45">
          <cell r="B45" t="str">
            <v xml:space="preserve">резервний фонд (капітал) та дивіденди </v>
          </cell>
          <cell r="H45">
            <v>0</v>
          </cell>
          <cell r="P45">
            <v>0</v>
          </cell>
        </row>
        <row r="46">
          <cell r="H46">
            <v>0</v>
          </cell>
        </row>
        <row r="50">
          <cell r="K50">
            <v>150928.68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ідні дані"/>
      <sheetName val="РІЧНИЙ ПЛАН"/>
      <sheetName val="пообєктний"/>
      <sheetName val="вироб тариф"/>
      <sheetName val="тран тариф"/>
      <sheetName val="пост тариф"/>
      <sheetName val="тариф те"/>
      <sheetName val="паливо"/>
      <sheetName val="ел.ен."/>
      <sheetName val="довідка реактив"/>
      <sheetName val="вода"/>
      <sheetName val="зп без надурочн"/>
      <sheetName val="амортизація"/>
      <sheetName val="оренда котлів, прим."/>
      <sheetName val="ремонти загальнов."/>
      <sheetName val="о.в. загальнов."/>
      <sheetName val="ох.пр. загальнов."/>
      <sheetName val="гідром. загальнов."/>
      <sheetName val="від. з.п. загальновир."/>
      <sheetName val="розподіл загальнов."/>
      <sheetName val="відр. адм."/>
      <sheetName val="канц. адм."/>
      <sheetName val="то р оф т адм."/>
      <sheetName val="стр т з адм."/>
      <sheetName val="проф послуги адм."/>
      <sheetName val="п.б. адм."/>
      <sheetName val="палив. адм."/>
      <sheetName val="мастила. адм."/>
      <sheetName val="зч адм."/>
      <sheetName val="розподіл адм."/>
      <sheetName val="характ."/>
      <sheetName val="перелік"/>
      <sheetName val="Структура ЛВТЕ"/>
      <sheetName val="Структура БВТЕ "/>
      <sheetName val="Структура ЛТТЕ"/>
      <sheetName val="Структура БТТЕ "/>
      <sheetName val="Структура ЛПТЕ"/>
      <sheetName val="Структура БПТЕ"/>
      <sheetName val="Структура ЛТЕ"/>
      <sheetName val="Додаток 1"/>
      <sheetName val="Структура БТЕ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">
          <cell r="E7">
            <v>619.03399999999999</v>
          </cell>
        </row>
        <row r="8">
          <cell r="E8">
            <v>9.16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201.16000000000003</v>
          </cell>
        </row>
        <row r="14">
          <cell r="E14">
            <v>44.26</v>
          </cell>
        </row>
        <row r="15">
          <cell r="E15">
            <v>23.6</v>
          </cell>
        </row>
        <row r="16">
          <cell r="E16">
            <v>30.73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18.190000000000001</v>
          </cell>
        </row>
        <row r="22">
          <cell r="E22">
            <v>164.82</v>
          </cell>
        </row>
        <row r="23">
          <cell r="E23">
            <v>36.26</v>
          </cell>
        </row>
        <row r="24">
          <cell r="E24">
            <v>70.180000000000007</v>
          </cell>
        </row>
        <row r="29">
          <cell r="E29">
            <v>0</v>
          </cell>
        </row>
        <row r="30">
          <cell r="E30">
            <v>0</v>
          </cell>
        </row>
        <row r="38">
          <cell r="E38">
            <v>64.069999999999993</v>
          </cell>
        </row>
        <row r="43">
          <cell r="E43">
            <v>525.63</v>
          </cell>
        </row>
      </sheetData>
      <sheetData sheetId="33"/>
      <sheetData sheetId="34">
        <row r="8">
          <cell r="E8">
            <v>53.769999999999996</v>
          </cell>
        </row>
        <row r="10">
          <cell r="E10">
            <v>1.06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6.48</v>
          </cell>
        </row>
        <row r="16">
          <cell r="E16">
            <v>8.2520000000000007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1.3800000000000001</v>
          </cell>
        </row>
        <row r="22">
          <cell r="E22">
            <v>12.58</v>
          </cell>
        </row>
        <row r="23">
          <cell r="E23">
            <v>2.77</v>
          </cell>
        </row>
        <row r="24">
          <cell r="E24">
            <v>5.36</v>
          </cell>
        </row>
        <row r="38">
          <cell r="E38">
            <v>4.82</v>
          </cell>
        </row>
        <row r="41">
          <cell r="E41">
            <v>532.01</v>
          </cell>
        </row>
        <row r="47">
          <cell r="E47">
            <v>525.63</v>
          </cell>
        </row>
        <row r="50">
          <cell r="E50">
            <v>525.63</v>
          </cell>
        </row>
      </sheetData>
      <sheetData sheetId="35"/>
      <sheetData sheetId="36">
        <row r="4">
          <cell r="E4">
            <v>0</v>
          </cell>
        </row>
        <row r="5">
          <cell r="E5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1.3</v>
          </cell>
        </row>
        <row r="15">
          <cell r="E15">
            <v>11.82</v>
          </cell>
        </row>
        <row r="16">
          <cell r="E16">
            <v>2.6</v>
          </cell>
        </row>
        <row r="17">
          <cell r="E17">
            <v>5.04</v>
          </cell>
        </row>
        <row r="31">
          <cell r="E31">
            <v>1.0900000000000001</v>
          </cell>
        </row>
        <row r="34">
          <cell r="E34">
            <v>525.63</v>
          </cell>
        </row>
      </sheetData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1"/>
  <sheetViews>
    <sheetView tabSelected="1" workbookViewId="0">
      <selection activeCell="B7" sqref="B7:U7"/>
    </sheetView>
  </sheetViews>
  <sheetFormatPr defaultColWidth="11.42578125" defaultRowHeight="15" outlineLevelRow="1" x14ac:dyDescent="0.25"/>
  <cols>
    <col min="1" max="1" width="6.42578125" style="3" customWidth="1"/>
    <col min="2" max="2" width="43.5703125" style="3" customWidth="1"/>
    <col min="3" max="7" width="0" style="3" hidden="1" customWidth="1"/>
    <col min="8" max="12" width="11.42578125" style="3" hidden="1" customWidth="1"/>
    <col min="13" max="13" width="0" style="3" hidden="1" customWidth="1"/>
    <col min="14" max="14" width="13.42578125" style="3" customWidth="1"/>
    <col min="15" max="15" width="11.42578125" style="3" customWidth="1"/>
    <col min="16" max="16" width="11.42578125" style="3"/>
    <col min="17" max="17" width="9.85546875" style="3" customWidth="1"/>
    <col min="18" max="18" width="9.42578125" style="3" customWidth="1"/>
    <col min="19" max="19" width="11.42578125" style="3"/>
    <col min="20" max="20" width="9.5703125" style="3" customWidth="1"/>
    <col min="21" max="21" width="8.7109375" style="3" customWidth="1"/>
    <col min="22" max="256" width="11.42578125" style="3"/>
    <col min="257" max="257" width="6.42578125" style="3" customWidth="1"/>
    <col min="258" max="258" width="52.42578125" style="3" customWidth="1"/>
    <col min="259" max="269" width="0" style="3" hidden="1" customWidth="1"/>
    <col min="270" max="270" width="12" style="3" customWidth="1"/>
    <col min="271" max="271" width="12.140625" style="3" customWidth="1"/>
    <col min="272" max="512" width="11.42578125" style="3"/>
    <col min="513" max="513" width="6.42578125" style="3" customWidth="1"/>
    <col min="514" max="514" width="52.42578125" style="3" customWidth="1"/>
    <col min="515" max="525" width="0" style="3" hidden="1" customWidth="1"/>
    <col min="526" max="526" width="12" style="3" customWidth="1"/>
    <col min="527" max="527" width="12.140625" style="3" customWidth="1"/>
    <col min="528" max="768" width="11.42578125" style="3"/>
    <col min="769" max="769" width="6.42578125" style="3" customWidth="1"/>
    <col min="770" max="770" width="52.42578125" style="3" customWidth="1"/>
    <col min="771" max="781" width="0" style="3" hidden="1" customWidth="1"/>
    <col min="782" max="782" width="12" style="3" customWidth="1"/>
    <col min="783" max="783" width="12.140625" style="3" customWidth="1"/>
    <col min="784" max="1024" width="11.42578125" style="3"/>
    <col min="1025" max="1025" width="6.42578125" style="3" customWidth="1"/>
    <col min="1026" max="1026" width="52.42578125" style="3" customWidth="1"/>
    <col min="1027" max="1037" width="0" style="3" hidden="1" customWidth="1"/>
    <col min="1038" max="1038" width="12" style="3" customWidth="1"/>
    <col min="1039" max="1039" width="12.140625" style="3" customWidth="1"/>
    <col min="1040" max="1280" width="11.42578125" style="3"/>
    <col min="1281" max="1281" width="6.42578125" style="3" customWidth="1"/>
    <col min="1282" max="1282" width="52.42578125" style="3" customWidth="1"/>
    <col min="1283" max="1293" width="0" style="3" hidden="1" customWidth="1"/>
    <col min="1294" max="1294" width="12" style="3" customWidth="1"/>
    <col min="1295" max="1295" width="12.140625" style="3" customWidth="1"/>
    <col min="1296" max="1536" width="11.42578125" style="3"/>
    <col min="1537" max="1537" width="6.42578125" style="3" customWidth="1"/>
    <col min="1538" max="1538" width="52.42578125" style="3" customWidth="1"/>
    <col min="1539" max="1549" width="0" style="3" hidden="1" customWidth="1"/>
    <col min="1550" max="1550" width="12" style="3" customWidth="1"/>
    <col min="1551" max="1551" width="12.140625" style="3" customWidth="1"/>
    <col min="1552" max="1792" width="11.42578125" style="3"/>
    <col min="1793" max="1793" width="6.42578125" style="3" customWidth="1"/>
    <col min="1794" max="1794" width="52.42578125" style="3" customWidth="1"/>
    <col min="1795" max="1805" width="0" style="3" hidden="1" customWidth="1"/>
    <col min="1806" max="1806" width="12" style="3" customWidth="1"/>
    <col min="1807" max="1807" width="12.140625" style="3" customWidth="1"/>
    <col min="1808" max="2048" width="11.42578125" style="3"/>
    <col min="2049" max="2049" width="6.42578125" style="3" customWidth="1"/>
    <col min="2050" max="2050" width="52.42578125" style="3" customWidth="1"/>
    <col min="2051" max="2061" width="0" style="3" hidden="1" customWidth="1"/>
    <col min="2062" max="2062" width="12" style="3" customWidth="1"/>
    <col min="2063" max="2063" width="12.140625" style="3" customWidth="1"/>
    <col min="2064" max="2304" width="11.42578125" style="3"/>
    <col min="2305" max="2305" width="6.42578125" style="3" customWidth="1"/>
    <col min="2306" max="2306" width="52.42578125" style="3" customWidth="1"/>
    <col min="2307" max="2317" width="0" style="3" hidden="1" customWidth="1"/>
    <col min="2318" max="2318" width="12" style="3" customWidth="1"/>
    <col min="2319" max="2319" width="12.140625" style="3" customWidth="1"/>
    <col min="2320" max="2560" width="11.42578125" style="3"/>
    <col min="2561" max="2561" width="6.42578125" style="3" customWidth="1"/>
    <col min="2562" max="2562" width="52.42578125" style="3" customWidth="1"/>
    <col min="2563" max="2573" width="0" style="3" hidden="1" customWidth="1"/>
    <col min="2574" max="2574" width="12" style="3" customWidth="1"/>
    <col min="2575" max="2575" width="12.140625" style="3" customWidth="1"/>
    <col min="2576" max="2816" width="11.42578125" style="3"/>
    <col min="2817" max="2817" width="6.42578125" style="3" customWidth="1"/>
    <col min="2818" max="2818" width="52.42578125" style="3" customWidth="1"/>
    <col min="2819" max="2829" width="0" style="3" hidden="1" customWidth="1"/>
    <col min="2830" max="2830" width="12" style="3" customWidth="1"/>
    <col min="2831" max="2831" width="12.140625" style="3" customWidth="1"/>
    <col min="2832" max="3072" width="11.42578125" style="3"/>
    <col min="3073" max="3073" width="6.42578125" style="3" customWidth="1"/>
    <col min="3074" max="3074" width="52.42578125" style="3" customWidth="1"/>
    <col min="3075" max="3085" width="0" style="3" hidden="1" customWidth="1"/>
    <col min="3086" max="3086" width="12" style="3" customWidth="1"/>
    <col min="3087" max="3087" width="12.140625" style="3" customWidth="1"/>
    <col min="3088" max="3328" width="11.42578125" style="3"/>
    <col min="3329" max="3329" width="6.42578125" style="3" customWidth="1"/>
    <col min="3330" max="3330" width="52.42578125" style="3" customWidth="1"/>
    <col min="3331" max="3341" width="0" style="3" hidden="1" customWidth="1"/>
    <col min="3342" max="3342" width="12" style="3" customWidth="1"/>
    <col min="3343" max="3343" width="12.140625" style="3" customWidth="1"/>
    <col min="3344" max="3584" width="11.42578125" style="3"/>
    <col min="3585" max="3585" width="6.42578125" style="3" customWidth="1"/>
    <col min="3586" max="3586" width="52.42578125" style="3" customWidth="1"/>
    <col min="3587" max="3597" width="0" style="3" hidden="1" customWidth="1"/>
    <col min="3598" max="3598" width="12" style="3" customWidth="1"/>
    <col min="3599" max="3599" width="12.140625" style="3" customWidth="1"/>
    <col min="3600" max="3840" width="11.42578125" style="3"/>
    <col min="3841" max="3841" width="6.42578125" style="3" customWidth="1"/>
    <col min="3842" max="3842" width="52.42578125" style="3" customWidth="1"/>
    <col min="3843" max="3853" width="0" style="3" hidden="1" customWidth="1"/>
    <col min="3854" max="3854" width="12" style="3" customWidth="1"/>
    <col min="3855" max="3855" width="12.140625" style="3" customWidth="1"/>
    <col min="3856" max="4096" width="11.42578125" style="3"/>
    <col min="4097" max="4097" width="6.42578125" style="3" customWidth="1"/>
    <col min="4098" max="4098" width="52.42578125" style="3" customWidth="1"/>
    <col min="4099" max="4109" width="0" style="3" hidden="1" customWidth="1"/>
    <col min="4110" max="4110" width="12" style="3" customWidth="1"/>
    <col min="4111" max="4111" width="12.140625" style="3" customWidth="1"/>
    <col min="4112" max="4352" width="11.42578125" style="3"/>
    <col min="4353" max="4353" width="6.42578125" style="3" customWidth="1"/>
    <col min="4354" max="4354" width="52.42578125" style="3" customWidth="1"/>
    <col min="4355" max="4365" width="0" style="3" hidden="1" customWidth="1"/>
    <col min="4366" max="4366" width="12" style="3" customWidth="1"/>
    <col min="4367" max="4367" width="12.140625" style="3" customWidth="1"/>
    <col min="4368" max="4608" width="11.42578125" style="3"/>
    <col min="4609" max="4609" width="6.42578125" style="3" customWidth="1"/>
    <col min="4610" max="4610" width="52.42578125" style="3" customWidth="1"/>
    <col min="4611" max="4621" width="0" style="3" hidden="1" customWidth="1"/>
    <col min="4622" max="4622" width="12" style="3" customWidth="1"/>
    <col min="4623" max="4623" width="12.140625" style="3" customWidth="1"/>
    <col min="4624" max="4864" width="11.42578125" style="3"/>
    <col min="4865" max="4865" width="6.42578125" style="3" customWidth="1"/>
    <col min="4866" max="4866" width="52.42578125" style="3" customWidth="1"/>
    <col min="4867" max="4877" width="0" style="3" hidden="1" customWidth="1"/>
    <col min="4878" max="4878" width="12" style="3" customWidth="1"/>
    <col min="4879" max="4879" width="12.140625" style="3" customWidth="1"/>
    <col min="4880" max="5120" width="11.42578125" style="3"/>
    <col min="5121" max="5121" width="6.42578125" style="3" customWidth="1"/>
    <col min="5122" max="5122" width="52.42578125" style="3" customWidth="1"/>
    <col min="5123" max="5133" width="0" style="3" hidden="1" customWidth="1"/>
    <col min="5134" max="5134" width="12" style="3" customWidth="1"/>
    <col min="5135" max="5135" width="12.140625" style="3" customWidth="1"/>
    <col min="5136" max="5376" width="11.42578125" style="3"/>
    <col min="5377" max="5377" width="6.42578125" style="3" customWidth="1"/>
    <col min="5378" max="5378" width="52.42578125" style="3" customWidth="1"/>
    <col min="5379" max="5389" width="0" style="3" hidden="1" customWidth="1"/>
    <col min="5390" max="5390" width="12" style="3" customWidth="1"/>
    <col min="5391" max="5391" width="12.140625" style="3" customWidth="1"/>
    <col min="5392" max="5632" width="11.42578125" style="3"/>
    <col min="5633" max="5633" width="6.42578125" style="3" customWidth="1"/>
    <col min="5634" max="5634" width="52.42578125" style="3" customWidth="1"/>
    <col min="5635" max="5645" width="0" style="3" hidden="1" customWidth="1"/>
    <col min="5646" max="5646" width="12" style="3" customWidth="1"/>
    <col min="5647" max="5647" width="12.140625" style="3" customWidth="1"/>
    <col min="5648" max="5888" width="11.42578125" style="3"/>
    <col min="5889" max="5889" width="6.42578125" style="3" customWidth="1"/>
    <col min="5890" max="5890" width="52.42578125" style="3" customWidth="1"/>
    <col min="5891" max="5901" width="0" style="3" hidden="1" customWidth="1"/>
    <col min="5902" max="5902" width="12" style="3" customWidth="1"/>
    <col min="5903" max="5903" width="12.140625" style="3" customWidth="1"/>
    <col min="5904" max="6144" width="11.42578125" style="3"/>
    <col min="6145" max="6145" width="6.42578125" style="3" customWidth="1"/>
    <col min="6146" max="6146" width="52.42578125" style="3" customWidth="1"/>
    <col min="6147" max="6157" width="0" style="3" hidden="1" customWidth="1"/>
    <col min="6158" max="6158" width="12" style="3" customWidth="1"/>
    <col min="6159" max="6159" width="12.140625" style="3" customWidth="1"/>
    <col min="6160" max="6400" width="11.42578125" style="3"/>
    <col min="6401" max="6401" width="6.42578125" style="3" customWidth="1"/>
    <col min="6402" max="6402" width="52.42578125" style="3" customWidth="1"/>
    <col min="6403" max="6413" width="0" style="3" hidden="1" customWidth="1"/>
    <col min="6414" max="6414" width="12" style="3" customWidth="1"/>
    <col min="6415" max="6415" width="12.140625" style="3" customWidth="1"/>
    <col min="6416" max="6656" width="11.42578125" style="3"/>
    <col min="6657" max="6657" width="6.42578125" style="3" customWidth="1"/>
    <col min="6658" max="6658" width="52.42578125" style="3" customWidth="1"/>
    <col min="6659" max="6669" width="0" style="3" hidden="1" customWidth="1"/>
    <col min="6670" max="6670" width="12" style="3" customWidth="1"/>
    <col min="6671" max="6671" width="12.140625" style="3" customWidth="1"/>
    <col min="6672" max="6912" width="11.42578125" style="3"/>
    <col min="6913" max="6913" width="6.42578125" style="3" customWidth="1"/>
    <col min="6914" max="6914" width="52.42578125" style="3" customWidth="1"/>
    <col min="6915" max="6925" width="0" style="3" hidden="1" customWidth="1"/>
    <col min="6926" max="6926" width="12" style="3" customWidth="1"/>
    <col min="6927" max="6927" width="12.140625" style="3" customWidth="1"/>
    <col min="6928" max="7168" width="11.42578125" style="3"/>
    <col min="7169" max="7169" width="6.42578125" style="3" customWidth="1"/>
    <col min="7170" max="7170" width="52.42578125" style="3" customWidth="1"/>
    <col min="7171" max="7181" width="0" style="3" hidden="1" customWidth="1"/>
    <col min="7182" max="7182" width="12" style="3" customWidth="1"/>
    <col min="7183" max="7183" width="12.140625" style="3" customWidth="1"/>
    <col min="7184" max="7424" width="11.42578125" style="3"/>
    <col min="7425" max="7425" width="6.42578125" style="3" customWidth="1"/>
    <col min="7426" max="7426" width="52.42578125" style="3" customWidth="1"/>
    <col min="7427" max="7437" width="0" style="3" hidden="1" customWidth="1"/>
    <col min="7438" max="7438" width="12" style="3" customWidth="1"/>
    <col min="7439" max="7439" width="12.140625" style="3" customWidth="1"/>
    <col min="7440" max="7680" width="11.42578125" style="3"/>
    <col min="7681" max="7681" width="6.42578125" style="3" customWidth="1"/>
    <col min="7682" max="7682" width="52.42578125" style="3" customWidth="1"/>
    <col min="7683" max="7693" width="0" style="3" hidden="1" customWidth="1"/>
    <col min="7694" max="7694" width="12" style="3" customWidth="1"/>
    <col min="7695" max="7695" width="12.140625" style="3" customWidth="1"/>
    <col min="7696" max="7936" width="11.42578125" style="3"/>
    <col min="7937" max="7937" width="6.42578125" style="3" customWidth="1"/>
    <col min="7938" max="7938" width="52.42578125" style="3" customWidth="1"/>
    <col min="7939" max="7949" width="0" style="3" hidden="1" customWidth="1"/>
    <col min="7950" max="7950" width="12" style="3" customWidth="1"/>
    <col min="7951" max="7951" width="12.140625" style="3" customWidth="1"/>
    <col min="7952" max="8192" width="11.42578125" style="3"/>
    <col min="8193" max="8193" width="6.42578125" style="3" customWidth="1"/>
    <col min="8194" max="8194" width="52.42578125" style="3" customWidth="1"/>
    <col min="8195" max="8205" width="0" style="3" hidden="1" customWidth="1"/>
    <col min="8206" max="8206" width="12" style="3" customWidth="1"/>
    <col min="8207" max="8207" width="12.140625" style="3" customWidth="1"/>
    <col min="8208" max="8448" width="11.42578125" style="3"/>
    <col min="8449" max="8449" width="6.42578125" style="3" customWidth="1"/>
    <col min="8450" max="8450" width="52.42578125" style="3" customWidth="1"/>
    <col min="8451" max="8461" width="0" style="3" hidden="1" customWidth="1"/>
    <col min="8462" max="8462" width="12" style="3" customWidth="1"/>
    <col min="8463" max="8463" width="12.140625" style="3" customWidth="1"/>
    <col min="8464" max="8704" width="11.42578125" style="3"/>
    <col min="8705" max="8705" width="6.42578125" style="3" customWidth="1"/>
    <col min="8706" max="8706" width="52.42578125" style="3" customWidth="1"/>
    <col min="8707" max="8717" width="0" style="3" hidden="1" customWidth="1"/>
    <col min="8718" max="8718" width="12" style="3" customWidth="1"/>
    <col min="8719" max="8719" width="12.140625" style="3" customWidth="1"/>
    <col min="8720" max="8960" width="11.42578125" style="3"/>
    <col min="8961" max="8961" width="6.42578125" style="3" customWidth="1"/>
    <col min="8962" max="8962" width="52.42578125" style="3" customWidth="1"/>
    <col min="8963" max="8973" width="0" style="3" hidden="1" customWidth="1"/>
    <col min="8974" max="8974" width="12" style="3" customWidth="1"/>
    <col min="8975" max="8975" width="12.140625" style="3" customWidth="1"/>
    <col min="8976" max="9216" width="11.42578125" style="3"/>
    <col min="9217" max="9217" width="6.42578125" style="3" customWidth="1"/>
    <col min="9218" max="9218" width="52.42578125" style="3" customWidth="1"/>
    <col min="9219" max="9229" width="0" style="3" hidden="1" customWidth="1"/>
    <col min="9230" max="9230" width="12" style="3" customWidth="1"/>
    <col min="9231" max="9231" width="12.140625" style="3" customWidth="1"/>
    <col min="9232" max="9472" width="11.42578125" style="3"/>
    <col min="9473" max="9473" width="6.42578125" style="3" customWidth="1"/>
    <col min="9474" max="9474" width="52.42578125" style="3" customWidth="1"/>
    <col min="9475" max="9485" width="0" style="3" hidden="1" customWidth="1"/>
    <col min="9486" max="9486" width="12" style="3" customWidth="1"/>
    <col min="9487" max="9487" width="12.140625" style="3" customWidth="1"/>
    <col min="9488" max="9728" width="11.42578125" style="3"/>
    <col min="9729" max="9729" width="6.42578125" style="3" customWidth="1"/>
    <col min="9730" max="9730" width="52.42578125" style="3" customWidth="1"/>
    <col min="9731" max="9741" width="0" style="3" hidden="1" customWidth="1"/>
    <col min="9742" max="9742" width="12" style="3" customWidth="1"/>
    <col min="9743" max="9743" width="12.140625" style="3" customWidth="1"/>
    <col min="9744" max="9984" width="11.42578125" style="3"/>
    <col min="9985" max="9985" width="6.42578125" style="3" customWidth="1"/>
    <col min="9986" max="9986" width="52.42578125" style="3" customWidth="1"/>
    <col min="9987" max="9997" width="0" style="3" hidden="1" customWidth="1"/>
    <col min="9998" max="9998" width="12" style="3" customWidth="1"/>
    <col min="9999" max="9999" width="12.140625" style="3" customWidth="1"/>
    <col min="10000" max="10240" width="11.42578125" style="3"/>
    <col min="10241" max="10241" width="6.42578125" style="3" customWidth="1"/>
    <col min="10242" max="10242" width="52.42578125" style="3" customWidth="1"/>
    <col min="10243" max="10253" width="0" style="3" hidden="1" customWidth="1"/>
    <col min="10254" max="10254" width="12" style="3" customWidth="1"/>
    <col min="10255" max="10255" width="12.140625" style="3" customWidth="1"/>
    <col min="10256" max="10496" width="11.42578125" style="3"/>
    <col min="10497" max="10497" width="6.42578125" style="3" customWidth="1"/>
    <col min="10498" max="10498" width="52.42578125" style="3" customWidth="1"/>
    <col min="10499" max="10509" width="0" style="3" hidden="1" customWidth="1"/>
    <col min="10510" max="10510" width="12" style="3" customWidth="1"/>
    <col min="10511" max="10511" width="12.140625" style="3" customWidth="1"/>
    <col min="10512" max="10752" width="11.42578125" style="3"/>
    <col min="10753" max="10753" width="6.42578125" style="3" customWidth="1"/>
    <col min="10754" max="10754" width="52.42578125" style="3" customWidth="1"/>
    <col min="10755" max="10765" width="0" style="3" hidden="1" customWidth="1"/>
    <col min="10766" max="10766" width="12" style="3" customWidth="1"/>
    <col min="10767" max="10767" width="12.140625" style="3" customWidth="1"/>
    <col min="10768" max="11008" width="11.42578125" style="3"/>
    <col min="11009" max="11009" width="6.42578125" style="3" customWidth="1"/>
    <col min="11010" max="11010" width="52.42578125" style="3" customWidth="1"/>
    <col min="11011" max="11021" width="0" style="3" hidden="1" customWidth="1"/>
    <col min="11022" max="11022" width="12" style="3" customWidth="1"/>
    <col min="11023" max="11023" width="12.140625" style="3" customWidth="1"/>
    <col min="11024" max="11264" width="11.42578125" style="3"/>
    <col min="11265" max="11265" width="6.42578125" style="3" customWidth="1"/>
    <col min="11266" max="11266" width="52.42578125" style="3" customWidth="1"/>
    <col min="11267" max="11277" width="0" style="3" hidden="1" customWidth="1"/>
    <col min="11278" max="11278" width="12" style="3" customWidth="1"/>
    <col min="11279" max="11279" width="12.140625" style="3" customWidth="1"/>
    <col min="11280" max="11520" width="11.42578125" style="3"/>
    <col min="11521" max="11521" width="6.42578125" style="3" customWidth="1"/>
    <col min="11522" max="11522" width="52.42578125" style="3" customWidth="1"/>
    <col min="11523" max="11533" width="0" style="3" hidden="1" customWidth="1"/>
    <col min="11534" max="11534" width="12" style="3" customWidth="1"/>
    <col min="11535" max="11535" width="12.140625" style="3" customWidth="1"/>
    <col min="11536" max="11776" width="11.42578125" style="3"/>
    <col min="11777" max="11777" width="6.42578125" style="3" customWidth="1"/>
    <col min="11778" max="11778" width="52.42578125" style="3" customWidth="1"/>
    <col min="11779" max="11789" width="0" style="3" hidden="1" customWidth="1"/>
    <col min="11790" max="11790" width="12" style="3" customWidth="1"/>
    <col min="11791" max="11791" width="12.140625" style="3" customWidth="1"/>
    <col min="11792" max="12032" width="11.42578125" style="3"/>
    <col min="12033" max="12033" width="6.42578125" style="3" customWidth="1"/>
    <col min="12034" max="12034" width="52.42578125" style="3" customWidth="1"/>
    <col min="12035" max="12045" width="0" style="3" hidden="1" customWidth="1"/>
    <col min="12046" max="12046" width="12" style="3" customWidth="1"/>
    <col min="12047" max="12047" width="12.140625" style="3" customWidth="1"/>
    <col min="12048" max="12288" width="11.42578125" style="3"/>
    <col min="12289" max="12289" width="6.42578125" style="3" customWidth="1"/>
    <col min="12290" max="12290" width="52.42578125" style="3" customWidth="1"/>
    <col min="12291" max="12301" width="0" style="3" hidden="1" customWidth="1"/>
    <col min="12302" max="12302" width="12" style="3" customWidth="1"/>
    <col min="12303" max="12303" width="12.140625" style="3" customWidth="1"/>
    <col min="12304" max="12544" width="11.42578125" style="3"/>
    <col min="12545" max="12545" width="6.42578125" style="3" customWidth="1"/>
    <col min="12546" max="12546" width="52.42578125" style="3" customWidth="1"/>
    <col min="12547" max="12557" width="0" style="3" hidden="1" customWidth="1"/>
    <col min="12558" max="12558" width="12" style="3" customWidth="1"/>
    <col min="12559" max="12559" width="12.140625" style="3" customWidth="1"/>
    <col min="12560" max="12800" width="11.42578125" style="3"/>
    <col min="12801" max="12801" width="6.42578125" style="3" customWidth="1"/>
    <col min="12802" max="12802" width="52.42578125" style="3" customWidth="1"/>
    <col min="12803" max="12813" width="0" style="3" hidden="1" customWidth="1"/>
    <col min="12814" max="12814" width="12" style="3" customWidth="1"/>
    <col min="12815" max="12815" width="12.140625" style="3" customWidth="1"/>
    <col min="12816" max="13056" width="11.42578125" style="3"/>
    <col min="13057" max="13057" width="6.42578125" style="3" customWidth="1"/>
    <col min="13058" max="13058" width="52.42578125" style="3" customWidth="1"/>
    <col min="13059" max="13069" width="0" style="3" hidden="1" customWidth="1"/>
    <col min="13070" max="13070" width="12" style="3" customWidth="1"/>
    <col min="13071" max="13071" width="12.140625" style="3" customWidth="1"/>
    <col min="13072" max="13312" width="11.42578125" style="3"/>
    <col min="13313" max="13313" width="6.42578125" style="3" customWidth="1"/>
    <col min="13314" max="13314" width="52.42578125" style="3" customWidth="1"/>
    <col min="13315" max="13325" width="0" style="3" hidden="1" customWidth="1"/>
    <col min="13326" max="13326" width="12" style="3" customWidth="1"/>
    <col min="13327" max="13327" width="12.140625" style="3" customWidth="1"/>
    <col min="13328" max="13568" width="11.42578125" style="3"/>
    <col min="13569" max="13569" width="6.42578125" style="3" customWidth="1"/>
    <col min="13570" max="13570" width="52.42578125" style="3" customWidth="1"/>
    <col min="13571" max="13581" width="0" style="3" hidden="1" customWidth="1"/>
    <col min="13582" max="13582" width="12" style="3" customWidth="1"/>
    <col min="13583" max="13583" width="12.140625" style="3" customWidth="1"/>
    <col min="13584" max="13824" width="11.42578125" style="3"/>
    <col min="13825" max="13825" width="6.42578125" style="3" customWidth="1"/>
    <col min="13826" max="13826" width="52.42578125" style="3" customWidth="1"/>
    <col min="13827" max="13837" width="0" style="3" hidden="1" customWidth="1"/>
    <col min="13838" max="13838" width="12" style="3" customWidth="1"/>
    <col min="13839" max="13839" width="12.140625" style="3" customWidth="1"/>
    <col min="13840" max="14080" width="11.42578125" style="3"/>
    <col min="14081" max="14081" width="6.42578125" style="3" customWidth="1"/>
    <col min="14082" max="14082" width="52.42578125" style="3" customWidth="1"/>
    <col min="14083" max="14093" width="0" style="3" hidden="1" customWidth="1"/>
    <col min="14094" max="14094" width="12" style="3" customWidth="1"/>
    <col min="14095" max="14095" width="12.140625" style="3" customWidth="1"/>
    <col min="14096" max="14336" width="11.42578125" style="3"/>
    <col min="14337" max="14337" width="6.42578125" style="3" customWidth="1"/>
    <col min="14338" max="14338" width="52.42578125" style="3" customWidth="1"/>
    <col min="14339" max="14349" width="0" style="3" hidden="1" customWidth="1"/>
    <col min="14350" max="14350" width="12" style="3" customWidth="1"/>
    <col min="14351" max="14351" width="12.140625" style="3" customWidth="1"/>
    <col min="14352" max="14592" width="11.42578125" style="3"/>
    <col min="14593" max="14593" width="6.42578125" style="3" customWidth="1"/>
    <col min="14594" max="14594" width="52.42578125" style="3" customWidth="1"/>
    <col min="14595" max="14605" width="0" style="3" hidden="1" customWidth="1"/>
    <col min="14606" max="14606" width="12" style="3" customWidth="1"/>
    <col min="14607" max="14607" width="12.140625" style="3" customWidth="1"/>
    <col min="14608" max="14848" width="11.42578125" style="3"/>
    <col min="14849" max="14849" width="6.42578125" style="3" customWidth="1"/>
    <col min="14850" max="14850" width="52.42578125" style="3" customWidth="1"/>
    <col min="14851" max="14861" width="0" style="3" hidden="1" customWidth="1"/>
    <col min="14862" max="14862" width="12" style="3" customWidth="1"/>
    <col min="14863" max="14863" width="12.140625" style="3" customWidth="1"/>
    <col min="14864" max="15104" width="11.42578125" style="3"/>
    <col min="15105" max="15105" width="6.42578125" style="3" customWidth="1"/>
    <col min="15106" max="15106" width="52.42578125" style="3" customWidth="1"/>
    <col min="15107" max="15117" width="0" style="3" hidden="1" customWidth="1"/>
    <col min="15118" max="15118" width="12" style="3" customWidth="1"/>
    <col min="15119" max="15119" width="12.140625" style="3" customWidth="1"/>
    <col min="15120" max="15360" width="11.42578125" style="3"/>
    <col min="15361" max="15361" width="6.42578125" style="3" customWidth="1"/>
    <col min="15362" max="15362" width="52.42578125" style="3" customWidth="1"/>
    <col min="15363" max="15373" width="0" style="3" hidden="1" customWidth="1"/>
    <col min="15374" max="15374" width="12" style="3" customWidth="1"/>
    <col min="15375" max="15375" width="12.140625" style="3" customWidth="1"/>
    <col min="15376" max="15616" width="11.42578125" style="3"/>
    <col min="15617" max="15617" width="6.42578125" style="3" customWidth="1"/>
    <col min="15618" max="15618" width="52.42578125" style="3" customWidth="1"/>
    <col min="15619" max="15629" width="0" style="3" hidden="1" customWidth="1"/>
    <col min="15630" max="15630" width="12" style="3" customWidth="1"/>
    <col min="15631" max="15631" width="12.140625" style="3" customWidth="1"/>
    <col min="15632" max="15872" width="11.42578125" style="3"/>
    <col min="15873" max="15873" width="6.42578125" style="3" customWidth="1"/>
    <col min="15874" max="15874" width="52.42578125" style="3" customWidth="1"/>
    <col min="15875" max="15885" width="0" style="3" hidden="1" customWidth="1"/>
    <col min="15886" max="15886" width="12" style="3" customWidth="1"/>
    <col min="15887" max="15887" width="12.140625" style="3" customWidth="1"/>
    <col min="15888" max="16128" width="11.42578125" style="3"/>
    <col min="16129" max="16129" width="6.42578125" style="3" customWidth="1"/>
    <col min="16130" max="16130" width="52.42578125" style="3" customWidth="1"/>
    <col min="16131" max="16141" width="0" style="3" hidden="1" customWidth="1"/>
    <col min="16142" max="16142" width="12" style="3" customWidth="1"/>
    <col min="16143" max="16143" width="12.140625" style="3" customWidth="1"/>
    <col min="16144" max="16384" width="11.42578125" style="3"/>
  </cols>
  <sheetData>
    <row r="1" spans="1:86" ht="16.5" x14ac:dyDescent="0.25">
      <c r="A1" s="1"/>
      <c r="B1" s="2"/>
      <c r="C1" s="2"/>
      <c r="I1" s="4" t="s">
        <v>0</v>
      </c>
      <c r="J1" s="4"/>
      <c r="K1" s="4"/>
      <c r="L1" s="4" t="s">
        <v>1</v>
      </c>
      <c r="Q1" s="75" t="s">
        <v>2</v>
      </c>
      <c r="R1" s="75"/>
      <c r="S1" s="75"/>
      <c r="T1" s="75"/>
    </row>
    <row r="2" spans="1:86" ht="18" customHeight="1" x14ac:dyDescent="0.3">
      <c r="A2" s="5"/>
      <c r="B2" s="6"/>
      <c r="C2" s="6"/>
      <c r="D2" s="6"/>
      <c r="E2" s="6"/>
      <c r="F2" s="6"/>
      <c r="G2" s="6"/>
      <c r="H2" s="6"/>
      <c r="I2" s="7"/>
      <c r="J2" s="7"/>
      <c r="K2" s="7"/>
      <c r="L2" s="7"/>
      <c r="Q2" s="75" t="s">
        <v>3</v>
      </c>
      <c r="R2" s="75"/>
      <c r="S2" s="75"/>
      <c r="T2" s="75"/>
    </row>
    <row r="3" spans="1:86" ht="16.5" customHeight="1" x14ac:dyDescent="0.3">
      <c r="A3" s="5"/>
      <c r="B3" s="6"/>
      <c r="C3" s="6"/>
      <c r="D3" s="6"/>
      <c r="E3" s="6"/>
      <c r="F3" s="6"/>
      <c r="G3" s="6"/>
      <c r="H3" s="6"/>
      <c r="I3" s="7"/>
      <c r="J3" s="7"/>
      <c r="K3" s="7"/>
      <c r="L3" s="7"/>
      <c r="Q3" s="75"/>
      <c r="R3" s="75"/>
      <c r="S3" s="75"/>
      <c r="T3" s="75"/>
    </row>
    <row r="4" spans="1:86" ht="17.25" customHeight="1" x14ac:dyDescent="0.3">
      <c r="A4" s="5"/>
      <c r="B4" s="6"/>
      <c r="C4" s="6"/>
      <c r="D4" s="6"/>
      <c r="E4" s="6"/>
      <c r="F4" s="6"/>
      <c r="G4" s="6"/>
      <c r="H4" s="6"/>
      <c r="I4" s="7"/>
      <c r="J4" s="7"/>
      <c r="K4" s="7"/>
      <c r="L4" s="7"/>
      <c r="Q4" s="75"/>
      <c r="R4" s="75"/>
      <c r="S4" s="75"/>
      <c r="T4" s="75"/>
    </row>
    <row r="5" spans="1:86" ht="19.5" x14ac:dyDescent="0.3">
      <c r="A5" s="5"/>
      <c r="B5" s="6"/>
      <c r="C5" s="6"/>
      <c r="D5" s="6"/>
      <c r="E5" s="6"/>
      <c r="F5" s="6"/>
      <c r="G5" s="6"/>
      <c r="H5" s="6"/>
      <c r="I5" s="7"/>
      <c r="J5" s="7"/>
      <c r="K5" s="7"/>
      <c r="L5" s="7"/>
    </row>
    <row r="6" spans="1:86" ht="16.5" x14ac:dyDescent="0.25">
      <c r="A6" s="8"/>
      <c r="B6" s="1"/>
      <c r="C6" s="1"/>
      <c r="D6" s="1"/>
      <c r="E6" s="1"/>
      <c r="F6" s="1"/>
      <c r="G6" s="1"/>
      <c r="H6" s="1"/>
      <c r="I6" s="9"/>
      <c r="J6" s="9"/>
      <c r="K6" s="9"/>
      <c r="L6" s="9"/>
    </row>
    <row r="7" spans="1:86" ht="15.75" customHeight="1" x14ac:dyDescent="0.25">
      <c r="A7" s="8"/>
      <c r="B7" s="76" t="s">
        <v>4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1:86" ht="20.25" customHeight="1" x14ac:dyDescent="0.25">
      <c r="A8" s="10"/>
      <c r="B8" s="74" t="s">
        <v>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</row>
    <row r="9" spans="1:86" ht="20.25" customHeight="1" x14ac:dyDescent="0.25">
      <c r="A9" s="10"/>
      <c r="B9" s="74" t="s">
        <v>6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86" ht="15.75" x14ac:dyDescent="0.25">
      <c r="A10" s="11"/>
      <c r="B10" s="78"/>
      <c r="C10" s="78"/>
      <c r="D10" s="78"/>
      <c r="E10" s="78"/>
      <c r="F10" s="78"/>
      <c r="G10" s="78"/>
      <c r="H10" s="78"/>
      <c r="I10" s="78"/>
      <c r="J10" s="12"/>
      <c r="K10" s="12"/>
      <c r="L10" s="12"/>
    </row>
    <row r="11" spans="1:86" ht="31.5" x14ac:dyDescent="0.25">
      <c r="A11" s="79" t="s">
        <v>7</v>
      </c>
      <c r="B11" s="79" t="s">
        <v>8</v>
      </c>
      <c r="C11" s="13" t="s">
        <v>9</v>
      </c>
      <c r="D11" s="79" t="s">
        <v>10</v>
      </c>
      <c r="E11" s="79"/>
      <c r="F11" s="79" t="s">
        <v>11</v>
      </c>
      <c r="G11" s="79"/>
      <c r="H11" s="80" t="s">
        <v>12</v>
      </c>
      <c r="I11" s="81"/>
      <c r="J11" s="81"/>
      <c r="K11" s="81"/>
      <c r="L11" s="81"/>
      <c r="M11" s="84" t="s">
        <v>13</v>
      </c>
      <c r="N11" s="86" t="s">
        <v>14</v>
      </c>
      <c r="O11" s="86"/>
      <c r="P11" s="86" t="s">
        <v>15</v>
      </c>
      <c r="Q11" s="86"/>
      <c r="R11" s="86" t="s">
        <v>16</v>
      </c>
      <c r="S11" s="86"/>
      <c r="T11" s="86" t="s">
        <v>17</v>
      </c>
      <c r="U11" s="86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</row>
    <row r="12" spans="1:86" ht="33" customHeight="1" x14ac:dyDescent="0.25">
      <c r="A12" s="79"/>
      <c r="B12" s="79"/>
      <c r="C12" s="13"/>
      <c r="D12" s="13"/>
      <c r="E12" s="13"/>
      <c r="F12" s="13"/>
      <c r="G12" s="13"/>
      <c r="H12" s="82"/>
      <c r="I12" s="83"/>
      <c r="J12" s="83"/>
      <c r="K12" s="83"/>
      <c r="L12" s="83"/>
      <c r="M12" s="85"/>
      <c r="N12" s="86"/>
      <c r="O12" s="86"/>
      <c r="P12" s="86"/>
      <c r="Q12" s="86"/>
      <c r="R12" s="86"/>
      <c r="S12" s="86"/>
      <c r="T12" s="86"/>
      <c r="U12" s="86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</row>
    <row r="13" spans="1:86" ht="31.5" x14ac:dyDescent="0.25">
      <c r="A13" s="79"/>
      <c r="B13" s="79"/>
      <c r="C13" s="13"/>
      <c r="D13" s="15" t="s">
        <v>18</v>
      </c>
      <c r="E13" s="15" t="s">
        <v>19</v>
      </c>
      <c r="F13" s="15" t="s">
        <v>18</v>
      </c>
      <c r="G13" s="15" t="s">
        <v>19</v>
      </c>
      <c r="H13" s="15" t="s">
        <v>18</v>
      </c>
      <c r="I13" s="15" t="s">
        <v>19</v>
      </c>
      <c r="J13" s="15" t="s">
        <v>18</v>
      </c>
      <c r="K13" s="15" t="s">
        <v>18</v>
      </c>
      <c r="L13" s="16" t="s">
        <v>19</v>
      </c>
      <c r="M13" s="17" t="s">
        <v>20</v>
      </c>
      <c r="N13" s="18" t="s">
        <v>18</v>
      </c>
      <c r="O13" s="18" t="s">
        <v>19</v>
      </c>
      <c r="P13" s="18" t="s">
        <v>18</v>
      </c>
      <c r="Q13" s="18" t="s">
        <v>19</v>
      </c>
      <c r="R13" s="18" t="s">
        <v>18</v>
      </c>
      <c r="S13" s="18" t="s">
        <v>19</v>
      </c>
      <c r="T13" s="19" t="s">
        <v>18</v>
      </c>
      <c r="U13" s="19" t="s">
        <v>19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</row>
    <row r="14" spans="1:86" ht="15.75" x14ac:dyDescent="0.25">
      <c r="A14" s="20">
        <v>1</v>
      </c>
      <c r="B14" s="20">
        <v>2</v>
      </c>
      <c r="C14" s="20">
        <v>3</v>
      </c>
      <c r="D14" s="20">
        <v>3</v>
      </c>
      <c r="E14" s="20">
        <v>4</v>
      </c>
      <c r="F14" s="20">
        <v>5</v>
      </c>
      <c r="G14" s="20">
        <v>6</v>
      </c>
      <c r="H14" s="20">
        <v>3</v>
      </c>
      <c r="I14" s="20">
        <v>4</v>
      </c>
      <c r="J14" s="20">
        <v>5</v>
      </c>
      <c r="K14" s="20">
        <v>3</v>
      </c>
      <c r="L14" s="21">
        <v>4</v>
      </c>
      <c r="M14" s="22">
        <v>5</v>
      </c>
      <c r="N14" s="22">
        <v>3</v>
      </c>
      <c r="O14" s="22">
        <v>4</v>
      </c>
      <c r="P14" s="22">
        <v>5</v>
      </c>
      <c r="Q14" s="22">
        <v>6</v>
      </c>
      <c r="R14" s="22">
        <v>7</v>
      </c>
      <c r="S14" s="22">
        <v>8</v>
      </c>
      <c r="T14" s="23">
        <v>9</v>
      </c>
      <c r="U14" s="23">
        <v>10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</row>
    <row r="15" spans="1:86" s="30" customFormat="1" ht="29.25" customHeight="1" x14ac:dyDescent="0.25">
      <c r="A15" s="24">
        <v>1</v>
      </c>
      <c r="B15" s="25" t="s">
        <v>21</v>
      </c>
      <c r="C15" s="24" t="s">
        <v>22</v>
      </c>
      <c r="D15" s="26" t="e">
        <f>F15+H15+#REF!</f>
        <v>#REF!</v>
      </c>
      <c r="E15" s="27" t="e">
        <f t="shared" ref="E15:E22" si="0">D15/$D$51*1000</f>
        <v>#REF!</v>
      </c>
      <c r="F15" s="27">
        <f>F16+F21+F22+F26</f>
        <v>40096.631565268181</v>
      </c>
      <c r="G15" s="27">
        <f t="shared" ref="G15:G22" si="1">F15/$F$51*1000</f>
        <v>265.66608523488168</v>
      </c>
      <c r="H15" s="27">
        <f>H16+H21+H22+H26</f>
        <v>159399.65</v>
      </c>
      <c r="I15" s="27">
        <f t="shared" ref="I15:I20" si="2">H15/$H$51*1000</f>
        <v>1056.1256482200731</v>
      </c>
      <c r="J15" s="27"/>
      <c r="K15" s="27">
        <f>K16+K21+K22+K26</f>
        <v>159439.19545</v>
      </c>
      <c r="L15" s="28">
        <f t="shared" ref="L15:L20" si="3">K15/$H$51*1000</f>
        <v>1056.3876623713929</v>
      </c>
      <c r="M15" s="29"/>
      <c r="N15" s="27">
        <f t="shared" ref="N15:O15" si="4">N16+N21+N22+N26</f>
        <v>1018.3789999999999</v>
      </c>
      <c r="O15" s="27">
        <f t="shared" si="4"/>
        <v>1937.4445903011626</v>
      </c>
      <c r="P15" s="27">
        <f>P16+P21+P22+P26</f>
        <v>946.13700000000006</v>
      </c>
      <c r="Q15" s="27">
        <f t="shared" ref="Q15:U15" si="5">Q16+Q21+Q22+Q26</f>
        <v>1800.0057074367901</v>
      </c>
      <c r="R15" s="27">
        <f t="shared" si="5"/>
        <v>70.941999999999993</v>
      </c>
      <c r="S15" s="27">
        <f t="shared" si="5"/>
        <v>134.96566025531268</v>
      </c>
      <c r="T15" s="27">
        <f t="shared" si="5"/>
        <v>1.3</v>
      </c>
      <c r="U15" s="27">
        <f t="shared" si="5"/>
        <v>2.4732226090596048</v>
      </c>
    </row>
    <row r="16" spans="1:86" s="30" customFormat="1" ht="13.5" customHeight="1" x14ac:dyDescent="0.25">
      <c r="A16" s="24" t="s">
        <v>23</v>
      </c>
      <c r="B16" s="25" t="s">
        <v>24</v>
      </c>
      <c r="C16" s="24" t="s">
        <v>22</v>
      </c>
      <c r="D16" s="26" t="e">
        <f>F16+H16+#REF!</f>
        <v>#REF!</v>
      </c>
      <c r="E16" s="27" t="e">
        <f t="shared" si="0"/>
        <v>#REF!</v>
      </c>
      <c r="F16" s="27">
        <f>SUM(F17:F20)</f>
        <v>32948.630545220978</v>
      </c>
      <c r="G16" s="27">
        <f t="shared" si="1"/>
        <v>218.30596110176663</v>
      </c>
      <c r="H16" s="27">
        <f>SUM(H17:H20)</f>
        <v>148004.28999999998</v>
      </c>
      <c r="I16" s="27">
        <f t="shared" si="2"/>
        <v>980.62402718953081</v>
      </c>
      <c r="J16" s="27"/>
      <c r="K16" s="27">
        <f>SUM(K17:K20)</f>
        <v>148043.83544999998</v>
      </c>
      <c r="L16" s="28">
        <f t="shared" si="3"/>
        <v>980.8860413408504</v>
      </c>
      <c r="M16" s="31"/>
      <c r="N16" s="27">
        <f t="shared" ref="N16:O16" si="6">SUM(N17:N20)</f>
        <v>683.02699999999993</v>
      </c>
      <c r="O16" s="27">
        <f t="shared" si="6"/>
        <v>1299.4444761524267</v>
      </c>
      <c r="P16" s="27">
        <f>SUM(P17:P20)</f>
        <v>628.197</v>
      </c>
      <c r="Q16" s="27">
        <f t="shared" ref="Q16:U16" si="7">SUM(Q17:Q20)</f>
        <v>1195.1315564180127</v>
      </c>
      <c r="R16" s="27">
        <f t="shared" si="7"/>
        <v>54.83</v>
      </c>
      <c r="S16" s="27">
        <f t="shared" si="7"/>
        <v>104.31291973441394</v>
      </c>
      <c r="T16" s="27">
        <f t="shared" si="7"/>
        <v>0</v>
      </c>
      <c r="U16" s="27">
        <f t="shared" si="7"/>
        <v>0</v>
      </c>
    </row>
    <row r="17" spans="1:86" s="44" customFormat="1" ht="12.75" customHeight="1" x14ac:dyDescent="0.25">
      <c r="A17" s="32" t="s">
        <v>25</v>
      </c>
      <c r="B17" s="33" t="s">
        <v>26</v>
      </c>
      <c r="C17" s="34" t="s">
        <v>22</v>
      </c>
      <c r="D17" s="35" t="e">
        <f>F17+H17+#REF!</f>
        <v>#REF!</v>
      </c>
      <c r="E17" s="36" t="e">
        <f t="shared" si="0"/>
        <v>#REF!</v>
      </c>
      <c r="F17" s="35">
        <f>'[1]Додаток2 скор'!H10</f>
        <v>26176.1</v>
      </c>
      <c r="G17" s="36">
        <f t="shared" si="1"/>
        <v>173.43357140604422</v>
      </c>
      <c r="H17" s="35">
        <v>136112.13</v>
      </c>
      <c r="I17" s="35">
        <f t="shared" si="2"/>
        <v>901.83078524240727</v>
      </c>
      <c r="J17" s="35">
        <v>136151.67545000001</v>
      </c>
      <c r="K17" s="35">
        <f>J17</f>
        <v>136151.67545000001</v>
      </c>
      <c r="L17" s="37">
        <f t="shared" si="3"/>
        <v>902.09279939372698</v>
      </c>
      <c r="M17" s="38">
        <v>167186.541</v>
      </c>
      <c r="N17" s="39">
        <f>P17+R17+T17</f>
        <v>619.03700000000003</v>
      </c>
      <c r="O17" s="39">
        <f>Q17+S17+U17</f>
        <v>1177.7048494187927</v>
      </c>
      <c r="P17" s="40">
        <f>'[2]Структура ЛВТЕ'!E7+0.003</f>
        <v>619.03700000000003</v>
      </c>
      <c r="Q17" s="28">
        <f>P17/P51*1000</f>
        <v>1177.7048494187927</v>
      </c>
      <c r="R17" s="39">
        <v>0</v>
      </c>
      <c r="S17" s="28">
        <v>0</v>
      </c>
      <c r="T17" s="41">
        <v>0</v>
      </c>
      <c r="U17" s="42">
        <v>0</v>
      </c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</row>
    <row r="18" spans="1:86" s="44" customFormat="1" ht="15.75" x14ac:dyDescent="0.25">
      <c r="A18" s="32" t="s">
        <v>27</v>
      </c>
      <c r="B18" s="33" t="s">
        <v>28</v>
      </c>
      <c r="C18" s="34" t="s">
        <v>22</v>
      </c>
      <c r="D18" s="35" t="e">
        <f>F18+H18+#REF!</f>
        <v>#REF!</v>
      </c>
      <c r="E18" s="36" t="e">
        <f t="shared" si="0"/>
        <v>#REF!</v>
      </c>
      <c r="F18" s="35">
        <f>'[1]Додаток2 скор'!H13</f>
        <v>6076.5567932525973</v>
      </c>
      <c r="G18" s="36">
        <f t="shared" si="1"/>
        <v>40.261114012609113</v>
      </c>
      <c r="H18" s="35">
        <v>11196.18</v>
      </c>
      <c r="I18" s="35">
        <f t="shared" si="2"/>
        <v>74.181924866764888</v>
      </c>
      <c r="J18" s="35"/>
      <c r="K18" s="35">
        <f t="shared" ref="K18:K38" si="8">H18</f>
        <v>11196.18</v>
      </c>
      <c r="L18" s="37">
        <f t="shared" si="3"/>
        <v>74.181924866764888</v>
      </c>
      <c r="M18" s="38">
        <v>15358.812</v>
      </c>
      <c r="N18" s="39">
        <f t="shared" ref="N18:O21" si="9">P18+R18+T18</f>
        <v>62.929999999999993</v>
      </c>
      <c r="O18" s="39">
        <f t="shared" si="9"/>
        <v>119.72299906778532</v>
      </c>
      <c r="P18" s="40">
        <f>'[2]Структура ЛВТЕ'!E8</f>
        <v>9.16</v>
      </c>
      <c r="Q18" s="28">
        <f>P18/P51*1000</f>
        <v>17.426706999219984</v>
      </c>
      <c r="R18" s="39">
        <f>'[2]Структура ЛТТЕ'!E8</f>
        <v>53.769999999999996</v>
      </c>
      <c r="S18" s="28">
        <f>R18/R51*1000</f>
        <v>102.29629206856534</v>
      </c>
      <c r="T18" s="41">
        <f>'[2]Структура ЛПТЕ'!E4</f>
        <v>0</v>
      </c>
      <c r="U18" s="42">
        <v>0</v>
      </c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</row>
    <row r="19" spans="1:86" s="44" customFormat="1" ht="29.25" customHeight="1" x14ac:dyDescent="0.25">
      <c r="A19" s="32" t="s">
        <v>29</v>
      </c>
      <c r="B19" s="33" t="s">
        <v>30</v>
      </c>
      <c r="C19" s="34" t="s">
        <v>22</v>
      </c>
      <c r="D19" s="35" t="e">
        <f>F19+H19+#REF!</f>
        <v>#REF!</v>
      </c>
      <c r="E19" s="36" t="e">
        <f t="shared" si="0"/>
        <v>#REF!</v>
      </c>
      <c r="F19" s="35">
        <f>'[1]Додаток2 скор'!H20</f>
        <v>573.42540210871618</v>
      </c>
      <c r="G19" s="36">
        <f t="shared" si="1"/>
        <v>3.7993137030597244</v>
      </c>
      <c r="H19" s="35">
        <v>573.42999999999995</v>
      </c>
      <c r="I19" s="35">
        <f t="shared" si="2"/>
        <v>3.7993441670595671</v>
      </c>
      <c r="J19" s="35"/>
      <c r="K19" s="35">
        <f t="shared" si="8"/>
        <v>573.42999999999995</v>
      </c>
      <c r="L19" s="28">
        <f t="shared" si="3"/>
        <v>3.7993441670595671</v>
      </c>
      <c r="M19" s="38">
        <v>1328.3440000000001</v>
      </c>
      <c r="N19" s="39">
        <f t="shared" si="9"/>
        <v>1.06</v>
      </c>
      <c r="O19" s="39">
        <f t="shared" si="9"/>
        <v>2.0166276658486009</v>
      </c>
      <c r="P19" s="40">
        <f>'[2]Структура ЛВТЕ'!E10</f>
        <v>0</v>
      </c>
      <c r="Q19" s="28">
        <v>0</v>
      </c>
      <c r="R19" s="39">
        <f>'[2]Структура ЛТТЕ'!E10</f>
        <v>1.06</v>
      </c>
      <c r="S19" s="28">
        <f>R19/R51*1000</f>
        <v>2.0166276658486009</v>
      </c>
      <c r="T19" s="41">
        <v>0</v>
      </c>
      <c r="U19" s="42">
        <v>0</v>
      </c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</row>
    <row r="20" spans="1:86" s="44" customFormat="1" ht="30" customHeight="1" x14ac:dyDescent="0.25">
      <c r="A20" s="32" t="s">
        <v>31</v>
      </c>
      <c r="B20" s="33" t="s">
        <v>32</v>
      </c>
      <c r="C20" s="34" t="s">
        <v>22</v>
      </c>
      <c r="D20" s="35" t="e">
        <f>F20+H20+#REF!</f>
        <v>#REF!</v>
      </c>
      <c r="E20" s="36" t="e">
        <f t="shared" si="0"/>
        <v>#REF!</v>
      </c>
      <c r="F20" s="35">
        <f>'[1]Додаток2 скор'!H21</f>
        <v>122.54834985966664</v>
      </c>
      <c r="G20" s="36">
        <f t="shared" si="1"/>
        <v>0.81196198005353681</v>
      </c>
      <c r="H20" s="35">
        <v>122.55</v>
      </c>
      <c r="I20" s="35">
        <f t="shared" si="2"/>
        <v>0.8119729132991822</v>
      </c>
      <c r="J20" s="35"/>
      <c r="K20" s="35">
        <f t="shared" si="8"/>
        <v>122.55</v>
      </c>
      <c r="L20" s="28">
        <f t="shared" si="3"/>
        <v>0.8119729132991822</v>
      </c>
      <c r="M20" s="38"/>
      <c r="N20" s="39">
        <f t="shared" si="9"/>
        <v>0</v>
      </c>
      <c r="O20" s="39">
        <f t="shared" si="9"/>
        <v>0</v>
      </c>
      <c r="P20" s="40">
        <f>'[2]Структура ЛВТЕ'!E11</f>
        <v>0</v>
      </c>
      <c r="Q20" s="28">
        <v>0</v>
      </c>
      <c r="R20" s="39">
        <f>'[2]Структура ЛВТЕ'!E11</f>
        <v>0</v>
      </c>
      <c r="S20" s="28">
        <v>0</v>
      </c>
      <c r="T20" s="41">
        <v>0</v>
      </c>
      <c r="U20" s="42">
        <v>0</v>
      </c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</row>
    <row r="21" spans="1:86" s="30" customFormat="1" ht="15.75" x14ac:dyDescent="0.25">
      <c r="A21" s="24" t="s">
        <v>33</v>
      </c>
      <c r="B21" s="25" t="s">
        <v>34</v>
      </c>
      <c r="C21" s="24" t="s">
        <v>22</v>
      </c>
      <c r="D21" s="26" t="e">
        <f>F21+H21+#REF!</f>
        <v>#REF!</v>
      </c>
      <c r="E21" s="27" t="e">
        <f t="shared" si="0"/>
        <v>#REF!</v>
      </c>
      <c r="F21" s="27">
        <f>'[1]Додаток2 скор'!H22</f>
        <v>5570.9551833527221</v>
      </c>
      <c r="G21" s="27">
        <f t="shared" si="1"/>
        <v>36.911176744888529</v>
      </c>
      <c r="H21" s="27">
        <v>9554.5400000000009</v>
      </c>
      <c r="I21" s="27">
        <v>63.31</v>
      </c>
      <c r="J21" s="27"/>
      <c r="K21" s="26">
        <f t="shared" si="8"/>
        <v>9554.5400000000009</v>
      </c>
      <c r="L21" s="28">
        <v>63.31</v>
      </c>
      <c r="M21" s="31">
        <v>12936.168</v>
      </c>
      <c r="N21" s="39">
        <f t="shared" si="9"/>
        <v>201.16000000000003</v>
      </c>
      <c r="O21" s="39">
        <f t="shared" si="9"/>
        <v>382.70266156802319</v>
      </c>
      <c r="P21" s="40">
        <f>'[2]Структура ЛВТЕ'!E12</f>
        <v>201.16000000000003</v>
      </c>
      <c r="Q21" s="28">
        <f>P21/P51*1000</f>
        <v>382.70266156802319</v>
      </c>
      <c r="R21" s="39">
        <f>'[2]Структура ЛТТЕ'!E12</f>
        <v>0</v>
      </c>
      <c r="S21" s="28">
        <v>0</v>
      </c>
      <c r="T21" s="41">
        <f>'[2]Структура ЛПТЕ'!E5</f>
        <v>0</v>
      </c>
      <c r="U21" s="42">
        <v>0</v>
      </c>
    </row>
    <row r="22" spans="1:86" s="30" customFormat="1" ht="15.75" x14ac:dyDescent="0.25">
      <c r="A22" s="24" t="s">
        <v>35</v>
      </c>
      <c r="B22" s="25" t="s">
        <v>36</v>
      </c>
      <c r="C22" s="24"/>
      <c r="D22" s="26" t="e">
        <f>F22+H22+#REF!</f>
        <v>#REF!</v>
      </c>
      <c r="E22" s="27" t="e">
        <f t="shared" si="0"/>
        <v>#REF!</v>
      </c>
      <c r="F22" s="27">
        <f>SUM(F24:F25)</f>
        <v>1135.2602958009063</v>
      </c>
      <c r="G22" s="27">
        <f t="shared" si="1"/>
        <v>7.521832800769916</v>
      </c>
      <c r="H22" s="27">
        <f>SUM(H24:H25)</f>
        <v>1135.26</v>
      </c>
      <c r="I22" s="27">
        <f>H22/$H$51*1000</f>
        <v>7.5218308408978336</v>
      </c>
      <c r="J22" s="27"/>
      <c r="K22" s="26">
        <f t="shared" si="8"/>
        <v>1135.26</v>
      </c>
      <c r="L22" s="28">
        <f>K22/$H$51*1000</f>
        <v>7.5218308408978336</v>
      </c>
      <c r="M22" s="31"/>
      <c r="N22" s="40">
        <f t="shared" ref="N22:O22" si="10">SUM(N23:N25)</f>
        <v>113.322</v>
      </c>
      <c r="O22" s="40">
        <f t="shared" si="10"/>
        <v>215.59271731065579</v>
      </c>
      <c r="P22" s="40">
        <f>SUM(P23:P25)</f>
        <v>98.59</v>
      </c>
      <c r="Q22" s="40">
        <f t="shared" ref="Q22:U22" si="11">SUM(Q23:Q25)</f>
        <v>187.56539771322034</v>
      </c>
      <c r="R22" s="40">
        <f t="shared" si="11"/>
        <v>14.732000000000001</v>
      </c>
      <c r="S22" s="40">
        <f t="shared" si="11"/>
        <v>28.027319597435458</v>
      </c>
      <c r="T22" s="40">
        <f t="shared" si="11"/>
        <v>0</v>
      </c>
      <c r="U22" s="40">
        <f t="shared" si="11"/>
        <v>0</v>
      </c>
    </row>
    <row r="23" spans="1:86" s="30" customFormat="1" ht="15.75" x14ac:dyDescent="0.25">
      <c r="A23" s="45" t="s">
        <v>37</v>
      </c>
      <c r="B23" s="33" t="s">
        <v>38</v>
      </c>
      <c r="C23" s="24"/>
      <c r="D23" s="26"/>
      <c r="E23" s="27"/>
      <c r="F23" s="27"/>
      <c r="G23" s="27"/>
      <c r="H23" s="27"/>
      <c r="I23" s="27"/>
      <c r="J23" s="27"/>
      <c r="K23" s="26"/>
      <c r="L23" s="28"/>
      <c r="M23" s="31"/>
      <c r="N23" s="39">
        <f t="shared" ref="N23:O25" si="12">P23+R23+T23</f>
        <v>44.26</v>
      </c>
      <c r="O23" s="39">
        <f t="shared" si="12"/>
        <v>84.203717443829305</v>
      </c>
      <c r="P23" s="40">
        <f>'[2]Структура ЛВТЕ'!E14</f>
        <v>44.26</v>
      </c>
      <c r="Q23" s="37">
        <f>P23/P51*1000</f>
        <v>84.203717443829305</v>
      </c>
      <c r="R23" s="39">
        <f>'[2]Структура ЛТТЕ'!E14</f>
        <v>0</v>
      </c>
      <c r="S23" s="37">
        <v>0</v>
      </c>
      <c r="T23" s="41">
        <f>'[2]Структура ЛПТЕ'!E7</f>
        <v>0</v>
      </c>
      <c r="U23" s="42">
        <v>0</v>
      </c>
    </row>
    <row r="24" spans="1:86" s="44" customFormat="1" ht="15.75" x14ac:dyDescent="0.25">
      <c r="A24" s="32" t="s">
        <v>39</v>
      </c>
      <c r="B24" s="33" t="s">
        <v>40</v>
      </c>
      <c r="C24" s="34" t="s">
        <v>22</v>
      </c>
      <c r="D24" s="35" t="e">
        <f>F24+H24+#REF!</f>
        <v>#REF!</v>
      </c>
      <c r="E24" s="36" t="e">
        <f>D24/$D$51*1000</f>
        <v>#REF!</v>
      </c>
      <c r="F24" s="35">
        <f>'[1]Додаток2 скор'!H25</f>
        <v>401.45220943236814</v>
      </c>
      <c r="G24" s="36">
        <f>F24/$F$51*1000</f>
        <v>2.6598802125107577</v>
      </c>
      <c r="H24" s="35">
        <v>401.45</v>
      </c>
      <c r="I24" s="35">
        <f>H24/$H$51*1000</f>
        <v>2.6598655735940975</v>
      </c>
      <c r="J24" s="35"/>
      <c r="K24" s="35">
        <f t="shared" si="8"/>
        <v>401.45</v>
      </c>
      <c r="L24" s="28">
        <f>K24/$H$51*1000</f>
        <v>2.6598655735940975</v>
      </c>
      <c r="M24" s="38"/>
      <c r="N24" s="39">
        <f t="shared" si="12"/>
        <v>30.080000000000002</v>
      </c>
      <c r="O24" s="39">
        <f t="shared" si="12"/>
        <v>57.226566215779172</v>
      </c>
      <c r="P24" s="40">
        <f>'[2]Структура ЛВТЕ'!E15</f>
        <v>23.6</v>
      </c>
      <c r="Q24" s="37">
        <f>P24/P51*1000</f>
        <v>44.898502749082063</v>
      </c>
      <c r="R24" s="39">
        <f>'[2]Структура ЛТТЕ'!E15</f>
        <v>6.48</v>
      </c>
      <c r="S24" s="37">
        <f>R24/R51*1000</f>
        <v>12.328063466697106</v>
      </c>
      <c r="T24" s="41">
        <f>'[2]Структура ЛПТЕ'!E8</f>
        <v>0</v>
      </c>
      <c r="U24" s="42">
        <v>0</v>
      </c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</row>
    <row r="25" spans="1:86" s="44" customFormat="1" ht="15.75" x14ac:dyDescent="0.25">
      <c r="A25" s="32" t="s">
        <v>41</v>
      </c>
      <c r="B25" s="33" t="s">
        <v>42</v>
      </c>
      <c r="C25" s="34" t="s">
        <v>22</v>
      </c>
      <c r="D25" s="35" t="e">
        <f>F25+H25+#REF!</f>
        <v>#REF!</v>
      </c>
      <c r="E25" s="36" t="e">
        <f>D25/$D$51*1000</f>
        <v>#REF!</v>
      </c>
      <c r="F25" s="35">
        <f>'[1]Додаток2 скор'!H26</f>
        <v>733.80808636853817</v>
      </c>
      <c r="G25" s="36">
        <f>F25/$F$51*1000</f>
        <v>4.8619525882591574</v>
      </c>
      <c r="H25" s="35">
        <v>733.81</v>
      </c>
      <c r="I25" s="35">
        <f>H25/$H$51*1000</f>
        <v>4.8619652673037361</v>
      </c>
      <c r="J25" s="35"/>
      <c r="K25" s="35">
        <f t="shared" si="8"/>
        <v>733.81</v>
      </c>
      <c r="L25" s="28">
        <f>K25/$H$51*1000</f>
        <v>4.8619652673037361</v>
      </c>
      <c r="M25" s="38">
        <v>733.81</v>
      </c>
      <c r="N25" s="39">
        <f t="shared" si="12"/>
        <v>38.981999999999999</v>
      </c>
      <c r="O25" s="39">
        <f t="shared" si="12"/>
        <v>74.162433651047309</v>
      </c>
      <c r="P25" s="40">
        <f>'[2]Структура ЛВТЕ'!E16</f>
        <v>30.73</v>
      </c>
      <c r="Q25" s="37">
        <f>P25/P51*1000</f>
        <v>58.46317752030896</v>
      </c>
      <c r="R25" s="39">
        <f>'[2]Структура ЛТТЕ'!E16</f>
        <v>8.2520000000000007</v>
      </c>
      <c r="S25" s="37">
        <f>R25/R51*1000</f>
        <v>15.699256130738352</v>
      </c>
      <c r="T25" s="41">
        <f>'[2]Структура ЛПТЕ'!E9</f>
        <v>0</v>
      </c>
      <c r="U25" s="42">
        <v>0</v>
      </c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</row>
    <row r="26" spans="1:86" s="30" customFormat="1" ht="15.75" x14ac:dyDescent="0.25">
      <c r="A26" s="24" t="s">
        <v>43</v>
      </c>
      <c r="B26" s="25" t="s">
        <v>44</v>
      </c>
      <c r="C26" s="24" t="s">
        <v>22</v>
      </c>
      <c r="D26" s="26" t="e">
        <f>F26+H26+#REF!</f>
        <v>#REF!</v>
      </c>
      <c r="E26" s="27" t="e">
        <f>D26/$D$51*1000</f>
        <v>#REF!</v>
      </c>
      <c r="F26" s="27">
        <f>SUM(F27:F29)</f>
        <v>441.78554089357021</v>
      </c>
      <c r="G26" s="27">
        <f>F26/$F$51*1000</f>
        <v>2.9271145874566069</v>
      </c>
      <c r="H26" s="27">
        <f>SUM(H27:H29)</f>
        <v>705.56</v>
      </c>
      <c r="I26" s="27">
        <f>H26/$H$51*1000</f>
        <v>4.6747907687259964</v>
      </c>
      <c r="J26" s="27"/>
      <c r="K26" s="26">
        <f t="shared" si="8"/>
        <v>705.56</v>
      </c>
      <c r="L26" s="28">
        <f>K26/$H$51*1000</f>
        <v>4.6747907687259964</v>
      </c>
      <c r="M26" s="31"/>
      <c r="N26" s="40">
        <f t="shared" ref="N26:O26" si="13">SUM(N27:N29)</f>
        <v>20.87</v>
      </c>
      <c r="O26" s="40">
        <f t="shared" si="13"/>
        <v>39.704735270056887</v>
      </c>
      <c r="P26" s="40">
        <f>SUM(P27:P29)</f>
        <v>18.190000000000001</v>
      </c>
      <c r="Q26" s="40">
        <f t="shared" ref="Q26:U26" si="14">SUM(Q27:Q29)</f>
        <v>34.606091737534008</v>
      </c>
      <c r="R26" s="40">
        <f t="shared" si="14"/>
        <v>1.3800000000000001</v>
      </c>
      <c r="S26" s="40">
        <f t="shared" si="14"/>
        <v>2.6254209234632726</v>
      </c>
      <c r="T26" s="40">
        <f t="shared" si="14"/>
        <v>1.3</v>
      </c>
      <c r="U26" s="40">
        <f t="shared" si="14"/>
        <v>2.4732226090596048</v>
      </c>
    </row>
    <row r="27" spans="1:86" s="44" customFormat="1" ht="15.75" x14ac:dyDescent="0.25">
      <c r="A27" s="32" t="s">
        <v>45</v>
      </c>
      <c r="B27" s="33" t="s">
        <v>46</v>
      </c>
      <c r="C27" s="34" t="s">
        <v>22</v>
      </c>
      <c r="D27" s="35" t="e">
        <f>F27+H27+#REF!</f>
        <v>#REF!</v>
      </c>
      <c r="E27" s="36" t="e">
        <f>D27/$D$51*1000</f>
        <v>#REF!</v>
      </c>
      <c r="F27" s="35">
        <f>'[1]Додаток2 скор'!H28</f>
        <v>368.87697240972125</v>
      </c>
      <c r="G27" s="36">
        <f>F27/$F$51*1000</f>
        <v>2.4440482246960702</v>
      </c>
      <c r="H27" s="35">
        <v>632.65</v>
      </c>
      <c r="I27" s="35">
        <f>H27/$H$51*1000</f>
        <v>4.1917149212462466</v>
      </c>
      <c r="J27" s="35"/>
      <c r="K27" s="35">
        <f t="shared" si="8"/>
        <v>632.65</v>
      </c>
      <c r="L27" s="28">
        <f>K27/$H$51*1000</f>
        <v>4.1917149212462466</v>
      </c>
      <c r="M27" s="38">
        <v>814.85500000000002</v>
      </c>
      <c r="N27" s="39">
        <f t="shared" ref="N27:O29" si="15">P27+R27+T27</f>
        <v>0</v>
      </c>
      <c r="O27" s="39">
        <f t="shared" si="15"/>
        <v>0</v>
      </c>
      <c r="P27" s="40">
        <f>'[2]Структура ЛВТЕ'!E18</f>
        <v>0</v>
      </c>
      <c r="Q27" s="37">
        <v>0</v>
      </c>
      <c r="R27" s="39">
        <f>'[2]Структура ЛТТЕ'!E18</f>
        <v>0</v>
      </c>
      <c r="S27" s="37">
        <f>0</f>
        <v>0</v>
      </c>
      <c r="T27" s="41">
        <f>'[2]Структура ЛПТЕ'!E11</f>
        <v>0</v>
      </c>
      <c r="U27" s="42">
        <v>0</v>
      </c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</row>
    <row r="28" spans="1:86" s="44" customFormat="1" ht="15.75" x14ac:dyDescent="0.25">
      <c r="A28" s="32" t="s">
        <v>47</v>
      </c>
      <c r="B28" s="33" t="s">
        <v>38</v>
      </c>
      <c r="C28" s="34"/>
      <c r="D28" s="35"/>
      <c r="E28" s="36"/>
      <c r="F28" s="35"/>
      <c r="G28" s="36"/>
      <c r="H28" s="35"/>
      <c r="I28" s="35"/>
      <c r="J28" s="35"/>
      <c r="K28" s="35"/>
      <c r="L28" s="28"/>
      <c r="M28" s="38"/>
      <c r="N28" s="39">
        <f t="shared" si="15"/>
        <v>0</v>
      </c>
      <c r="O28" s="39">
        <f t="shared" si="15"/>
        <v>0</v>
      </c>
      <c r="P28" s="40">
        <f>'[2]Структура ЛВТЕ'!E19</f>
        <v>0</v>
      </c>
      <c r="Q28" s="37">
        <v>0</v>
      </c>
      <c r="R28" s="39">
        <f>'[2]Структура ЛТТЕ'!E19</f>
        <v>0</v>
      </c>
      <c r="S28" s="37">
        <v>0</v>
      </c>
      <c r="T28" s="41">
        <f>'[2]Структура ЛПТЕ'!E12</f>
        <v>0</v>
      </c>
      <c r="U28" s="42">
        <v>0</v>
      </c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</row>
    <row r="29" spans="1:86" s="44" customFormat="1" ht="15.75" x14ac:dyDescent="0.25">
      <c r="A29" s="32" t="s">
        <v>48</v>
      </c>
      <c r="B29" s="33" t="s">
        <v>49</v>
      </c>
      <c r="C29" s="34" t="s">
        <v>22</v>
      </c>
      <c r="D29" s="35" t="e">
        <f>F29+H29+#REF!</f>
        <v>#REF!</v>
      </c>
      <c r="E29" s="36" t="e">
        <f>D29/$D$51*1000</f>
        <v>#REF!</v>
      </c>
      <c r="F29" s="35">
        <f>'[1]Додаток2 скор'!H30</f>
        <v>72.908568483848981</v>
      </c>
      <c r="G29" s="36">
        <f>F29/$F$51*1000</f>
        <v>0.48306636276053688</v>
      </c>
      <c r="H29" s="35">
        <v>72.91</v>
      </c>
      <c r="I29" s="35">
        <f>H29/$H$51*1000</f>
        <v>0.48307584747975002</v>
      </c>
      <c r="J29" s="35"/>
      <c r="K29" s="35">
        <f t="shared" si="8"/>
        <v>72.91</v>
      </c>
      <c r="L29" s="28">
        <f>K29/$H$51*1000</f>
        <v>0.48307584747975002</v>
      </c>
      <c r="M29" s="38">
        <v>69.361999999999995</v>
      </c>
      <c r="N29" s="39">
        <f t="shared" si="15"/>
        <v>20.87</v>
      </c>
      <c r="O29" s="39">
        <f t="shared" si="15"/>
        <v>39.704735270056887</v>
      </c>
      <c r="P29" s="40">
        <f>'[2]Структура ЛВТЕ'!E20</f>
        <v>18.190000000000001</v>
      </c>
      <c r="Q29" s="37">
        <f>P29/P51*1000</f>
        <v>34.606091737534008</v>
      </c>
      <c r="R29" s="39">
        <f>'[2]Структура ЛТТЕ'!E20</f>
        <v>1.3800000000000001</v>
      </c>
      <c r="S29" s="37">
        <f>R29/R51*1000</f>
        <v>2.6254209234632726</v>
      </c>
      <c r="T29" s="41">
        <f>'[2]Структура ЛПТЕ'!E13</f>
        <v>1.3</v>
      </c>
      <c r="U29" s="42">
        <f>T29/U51*1000</f>
        <v>2.4732226090596048</v>
      </c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</row>
    <row r="30" spans="1:86" s="30" customFormat="1" ht="15.75" x14ac:dyDescent="0.25">
      <c r="A30" s="24" t="s">
        <v>50</v>
      </c>
      <c r="B30" s="25" t="s">
        <v>51</v>
      </c>
      <c r="C30" s="24" t="s">
        <v>22</v>
      </c>
      <c r="D30" s="26" t="e">
        <f>F30+H30+#REF!</f>
        <v>#REF!</v>
      </c>
      <c r="E30" s="27" t="e">
        <f>D30/$D$51*1000</f>
        <v>#REF!</v>
      </c>
      <c r="F30" s="27">
        <f>SUM(F31:F33)</f>
        <v>1489.6846660240751</v>
      </c>
      <c r="G30" s="27">
        <f>F30/$F$51*1000</f>
        <v>9.8701232000708892</v>
      </c>
      <c r="H30" s="27">
        <f>SUM(H31:H33)</f>
        <v>2436.17</v>
      </c>
      <c r="I30" s="27">
        <f>H30/$H$51*1000</f>
        <v>16.141199936287787</v>
      </c>
      <c r="J30" s="27"/>
      <c r="K30" s="26">
        <f t="shared" si="8"/>
        <v>2436.17</v>
      </c>
      <c r="L30" s="28">
        <f>K30/$H$51*1000</f>
        <v>16.141199936287787</v>
      </c>
      <c r="M30" s="31"/>
      <c r="N30" s="40">
        <f t="shared" ref="N30:O30" si="16">SUM(N31:N36)</f>
        <v>311.43</v>
      </c>
      <c r="O30" s="40">
        <f t="shared" si="16"/>
        <v>592.48901318417893</v>
      </c>
      <c r="P30" s="40">
        <f>SUM(P31:P36)</f>
        <v>271.26</v>
      </c>
      <c r="Q30" s="40">
        <f t="shared" ref="Q30:U30" si="17">SUM(Q31:Q36)</f>
        <v>516.06643456423717</v>
      </c>
      <c r="R30" s="40">
        <f t="shared" si="17"/>
        <v>20.71</v>
      </c>
      <c r="S30" s="40">
        <f t="shared" si="17"/>
        <v>39.400338641249547</v>
      </c>
      <c r="T30" s="40">
        <f t="shared" si="17"/>
        <v>19.46</v>
      </c>
      <c r="U30" s="40">
        <f t="shared" si="17"/>
        <v>37.022239978692241</v>
      </c>
    </row>
    <row r="31" spans="1:86" s="44" customFormat="1" ht="15.75" x14ac:dyDescent="0.25">
      <c r="A31" s="32" t="s">
        <v>52</v>
      </c>
      <c r="B31" s="33" t="s">
        <v>53</v>
      </c>
      <c r="C31" s="34" t="s">
        <v>22</v>
      </c>
      <c r="D31" s="35" t="e">
        <f>F31+H31+#REF!</f>
        <v>#REF!</v>
      </c>
      <c r="E31" s="36" t="e">
        <f>D31/$D$51*1000</f>
        <v>#REF!</v>
      </c>
      <c r="F31" s="35">
        <f>'[1]Додаток2 скор'!H32</f>
        <v>1323.6373025461742</v>
      </c>
      <c r="G31" s="36">
        <f>F31/$F$51*1000</f>
        <v>8.76995215585384</v>
      </c>
      <c r="H31" s="35">
        <v>2270.12</v>
      </c>
      <c r="I31" s="35">
        <f>H31/$H$51*1000</f>
        <v>15.041011423408724</v>
      </c>
      <c r="J31" s="35"/>
      <c r="K31" s="35">
        <f t="shared" si="8"/>
        <v>2270.12</v>
      </c>
      <c r="L31" s="28">
        <f>K31/$H$51*1000</f>
        <v>15.041011423408724</v>
      </c>
      <c r="M31" s="38">
        <v>2127.0880000000002</v>
      </c>
      <c r="N31" s="39">
        <f t="shared" ref="N31:O33" si="18">P31+R31+T31</f>
        <v>189.22</v>
      </c>
      <c r="O31" s="39">
        <f t="shared" si="18"/>
        <v>359.98706314327569</v>
      </c>
      <c r="P31" s="40">
        <f>'[2]Структура ЛВТЕ'!E22</f>
        <v>164.82</v>
      </c>
      <c r="Q31" s="37">
        <f>P31/P51*1000</f>
        <v>313.56657725015697</v>
      </c>
      <c r="R31" s="39">
        <f>'[2]Структура ЛТТЕ'!E22</f>
        <v>12.58</v>
      </c>
      <c r="S31" s="37">
        <f>R31/R51*1000</f>
        <v>23.93318493997679</v>
      </c>
      <c r="T31" s="41">
        <f>'[2]Структура ЛПТЕ'!E15</f>
        <v>11.82</v>
      </c>
      <c r="U31" s="42">
        <f>T31/T51*1000</f>
        <v>22.487300953141947</v>
      </c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</row>
    <row r="32" spans="1:86" s="44" customFormat="1" ht="15.75" x14ac:dyDescent="0.25">
      <c r="A32" s="32" t="s">
        <v>54</v>
      </c>
      <c r="B32" s="33" t="s">
        <v>38</v>
      </c>
      <c r="C32" s="34"/>
      <c r="D32" s="35"/>
      <c r="E32" s="36"/>
      <c r="F32" s="35"/>
      <c r="G32" s="36"/>
      <c r="H32" s="35"/>
      <c r="I32" s="35"/>
      <c r="J32" s="35"/>
      <c r="K32" s="35"/>
      <c r="L32" s="28"/>
      <c r="M32" s="38"/>
      <c r="N32" s="39">
        <f t="shared" si="18"/>
        <v>41.63</v>
      </c>
      <c r="O32" s="39">
        <f t="shared" si="18"/>
        <v>79.200197857808718</v>
      </c>
      <c r="P32" s="40">
        <f>'[2]Структура ЛВТЕ'!E23</f>
        <v>36.26</v>
      </c>
      <c r="Q32" s="37">
        <f>P32/P51*1000</f>
        <v>68.983886003462501</v>
      </c>
      <c r="R32" s="39">
        <f>'[2]Структура ЛТТЕ'!E23</f>
        <v>2.77</v>
      </c>
      <c r="S32" s="37">
        <f>R32/R51*1000</f>
        <v>5.2698666362270039</v>
      </c>
      <c r="T32" s="41">
        <f>'[2]Структура ЛПТЕ'!E16</f>
        <v>2.6</v>
      </c>
      <c r="U32" s="42">
        <f>T32/T51*1000</f>
        <v>4.9464452181192096</v>
      </c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</row>
    <row r="33" spans="1:86" s="44" customFormat="1" ht="15.75" x14ac:dyDescent="0.25">
      <c r="A33" s="32" t="s">
        <v>55</v>
      </c>
      <c r="B33" s="33" t="s">
        <v>49</v>
      </c>
      <c r="C33" s="34" t="s">
        <v>22</v>
      </c>
      <c r="D33" s="35" t="e">
        <f>F33+H33+#REF!</f>
        <v>#REF!</v>
      </c>
      <c r="E33" s="36" t="e">
        <f t="shared" ref="E33:E38" si="19">D33/$D$51*1000</f>
        <v>#REF!</v>
      </c>
      <c r="F33" s="35">
        <f>'[1]Додаток2 скор'!H34</f>
        <v>166.04736347790086</v>
      </c>
      <c r="G33" s="36">
        <f t="shared" ref="G33:G38" si="20">F33/$F$51*1000</f>
        <v>1.1001710442170491</v>
      </c>
      <c r="H33" s="35">
        <v>166.05</v>
      </c>
      <c r="I33" s="35">
        <f t="shared" ref="I33:I38" si="21">H33/$H$51*1000</f>
        <v>1.1001885128790632</v>
      </c>
      <c r="J33" s="35"/>
      <c r="K33" s="35">
        <f t="shared" si="8"/>
        <v>166.05</v>
      </c>
      <c r="L33" s="28">
        <f t="shared" ref="L33:L45" si="22">K33/$H$51*1000</f>
        <v>1.1001885128790632</v>
      </c>
      <c r="M33" s="46">
        <v>158.929</v>
      </c>
      <c r="N33" s="39">
        <f t="shared" si="18"/>
        <v>80.580000000000013</v>
      </c>
      <c r="O33" s="39">
        <f t="shared" si="18"/>
        <v>153.30175218309458</v>
      </c>
      <c r="P33" s="40">
        <f>'[2]Структура ЛВТЕ'!E24</f>
        <v>70.180000000000007</v>
      </c>
      <c r="Q33" s="37">
        <f>P33/P51*1000</f>
        <v>133.51597131061774</v>
      </c>
      <c r="R33" s="39">
        <f>'[2]Структура ЛТТЕ'!E24</f>
        <v>5.36</v>
      </c>
      <c r="S33" s="37">
        <f>R33/R51*1000</f>
        <v>10.197287065045755</v>
      </c>
      <c r="T33" s="41">
        <f>'[2]Структура ЛПТЕ'!E17</f>
        <v>5.04</v>
      </c>
      <c r="U33" s="42">
        <f>T33/T51*1000</f>
        <v>9.5884938074310817</v>
      </c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</row>
    <row r="34" spans="1:86" ht="15.75" x14ac:dyDescent="0.25">
      <c r="A34" s="32" t="s">
        <v>56</v>
      </c>
      <c r="B34" s="33" t="s">
        <v>53</v>
      </c>
      <c r="C34" s="34" t="s">
        <v>22</v>
      </c>
      <c r="D34" s="26" t="e">
        <f>F34+H34+#REF!</f>
        <v>#REF!</v>
      </c>
      <c r="E34" s="36" t="e">
        <f t="shared" si="19"/>
        <v>#REF!</v>
      </c>
      <c r="F34" s="35">
        <v>0</v>
      </c>
      <c r="G34" s="36">
        <f t="shared" si="20"/>
        <v>0</v>
      </c>
      <c r="H34" s="35">
        <f>'[1]Додаток2 скор'!P36</f>
        <v>0</v>
      </c>
      <c r="I34" s="35">
        <f t="shared" si="21"/>
        <v>0</v>
      </c>
      <c r="J34" s="35"/>
      <c r="K34" s="35">
        <f t="shared" si="8"/>
        <v>0</v>
      </c>
      <c r="L34" s="28">
        <f t="shared" si="22"/>
        <v>0</v>
      </c>
      <c r="M34" s="38"/>
      <c r="N34" s="39"/>
      <c r="O34" s="39"/>
      <c r="P34" s="40"/>
      <c r="Q34" s="28"/>
      <c r="R34" s="39"/>
      <c r="S34" s="28"/>
      <c r="T34" s="41"/>
      <c r="U34" s="42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</row>
    <row r="35" spans="1:86" ht="15.75" x14ac:dyDescent="0.25">
      <c r="A35" s="32" t="s">
        <v>57</v>
      </c>
      <c r="B35" s="33" t="s">
        <v>38</v>
      </c>
      <c r="C35" s="34" t="s">
        <v>22</v>
      </c>
      <c r="D35" s="26" t="e">
        <f>F35+H35+#REF!</f>
        <v>#REF!</v>
      </c>
      <c r="E35" s="36" t="e">
        <f t="shared" si="19"/>
        <v>#REF!</v>
      </c>
      <c r="F35" s="35">
        <v>0</v>
      </c>
      <c r="G35" s="36">
        <f t="shared" si="20"/>
        <v>0</v>
      </c>
      <c r="H35" s="35">
        <f>'[1]Додаток2 скор'!P37</f>
        <v>0</v>
      </c>
      <c r="I35" s="35">
        <f t="shared" si="21"/>
        <v>0</v>
      </c>
      <c r="J35" s="35"/>
      <c r="K35" s="35">
        <f t="shared" si="8"/>
        <v>0</v>
      </c>
      <c r="L35" s="28">
        <f t="shared" si="22"/>
        <v>0</v>
      </c>
      <c r="M35" s="38"/>
      <c r="N35" s="39"/>
      <c r="O35" s="39"/>
      <c r="P35" s="40"/>
      <c r="Q35" s="28"/>
      <c r="R35" s="39"/>
      <c r="S35" s="28"/>
      <c r="T35" s="41"/>
      <c r="U35" s="42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86" ht="15.75" x14ac:dyDescent="0.25">
      <c r="A36" s="32" t="s">
        <v>58</v>
      </c>
      <c r="B36" s="33" t="s">
        <v>49</v>
      </c>
      <c r="C36" s="34" t="s">
        <v>22</v>
      </c>
      <c r="D36" s="26" t="e">
        <f>F36+H36+#REF!</f>
        <v>#REF!</v>
      </c>
      <c r="E36" s="36" t="e">
        <f t="shared" si="19"/>
        <v>#REF!</v>
      </c>
      <c r="F36" s="35">
        <v>0</v>
      </c>
      <c r="G36" s="36">
        <f t="shared" si="20"/>
        <v>0</v>
      </c>
      <c r="H36" s="35">
        <f>'[1]Додаток2 скор'!P38</f>
        <v>0</v>
      </c>
      <c r="I36" s="35">
        <f t="shared" si="21"/>
        <v>0</v>
      </c>
      <c r="J36" s="35"/>
      <c r="K36" s="35">
        <f t="shared" si="8"/>
        <v>0</v>
      </c>
      <c r="L36" s="28">
        <f t="shared" si="22"/>
        <v>0</v>
      </c>
      <c r="M36" s="38"/>
      <c r="N36" s="39"/>
      <c r="O36" s="39"/>
      <c r="P36" s="40"/>
      <c r="Q36" s="28"/>
      <c r="R36" s="39"/>
      <c r="S36" s="28"/>
      <c r="T36" s="41"/>
      <c r="U36" s="42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</row>
    <row r="37" spans="1:86" s="30" customFormat="1" ht="15.75" x14ac:dyDescent="0.25">
      <c r="A37" s="24">
        <v>3</v>
      </c>
      <c r="B37" s="25" t="s">
        <v>59</v>
      </c>
      <c r="C37" s="24" t="s">
        <v>22</v>
      </c>
      <c r="D37" s="26" t="e">
        <f>F37+H37+#REF!</f>
        <v>#REF!</v>
      </c>
      <c r="E37" s="27" t="e">
        <f t="shared" si="19"/>
        <v>#REF!</v>
      </c>
      <c r="F37" s="27">
        <f>'[1]Додаток2 скор'!H39</f>
        <v>0</v>
      </c>
      <c r="G37" s="27">
        <f t="shared" si="20"/>
        <v>0</v>
      </c>
      <c r="H37" s="27">
        <f>'[1]Додаток2 скор'!P39</f>
        <v>0</v>
      </c>
      <c r="I37" s="27">
        <f t="shared" si="21"/>
        <v>0</v>
      </c>
      <c r="J37" s="27"/>
      <c r="K37" s="26">
        <f t="shared" si="8"/>
        <v>0</v>
      </c>
      <c r="L37" s="28">
        <f t="shared" si="22"/>
        <v>0</v>
      </c>
      <c r="M37" s="31"/>
      <c r="N37" s="39">
        <f t="shared" ref="N37:O38" si="23">P37+R37+T37</f>
        <v>0</v>
      </c>
      <c r="O37" s="39">
        <f t="shared" si="23"/>
        <v>0</v>
      </c>
      <c r="P37" s="40">
        <f>'[2]Структура ЛВТЕ'!E29</f>
        <v>0</v>
      </c>
      <c r="Q37" s="28">
        <v>0</v>
      </c>
      <c r="R37" s="39">
        <v>0</v>
      </c>
      <c r="S37" s="28">
        <v>0</v>
      </c>
      <c r="T37" s="41">
        <v>0</v>
      </c>
      <c r="U37" s="42">
        <v>0</v>
      </c>
    </row>
    <row r="38" spans="1:86" s="30" customFormat="1" ht="13.5" customHeight="1" x14ac:dyDescent="0.25">
      <c r="A38" s="24">
        <v>4</v>
      </c>
      <c r="B38" s="25" t="s">
        <v>60</v>
      </c>
      <c r="C38" s="24" t="s">
        <v>22</v>
      </c>
      <c r="D38" s="26" t="e">
        <f>F38+H38+#REF!</f>
        <v>#REF!</v>
      </c>
      <c r="E38" s="27" t="e">
        <f t="shared" si="19"/>
        <v>#REF!</v>
      </c>
      <c r="F38" s="27">
        <f>'[1]Додаток2 скор'!H40</f>
        <v>0</v>
      </c>
      <c r="G38" s="27">
        <f t="shared" si="20"/>
        <v>0</v>
      </c>
      <c r="H38" s="27">
        <f>'[1]Додаток2 скор'!P40</f>
        <v>0</v>
      </c>
      <c r="I38" s="27">
        <f t="shared" si="21"/>
        <v>0</v>
      </c>
      <c r="J38" s="27"/>
      <c r="K38" s="26">
        <f t="shared" si="8"/>
        <v>0</v>
      </c>
      <c r="L38" s="28">
        <f t="shared" si="22"/>
        <v>0</v>
      </c>
      <c r="M38" s="31"/>
      <c r="N38" s="39">
        <f t="shared" si="23"/>
        <v>0</v>
      </c>
      <c r="O38" s="39">
        <f t="shared" si="23"/>
        <v>0</v>
      </c>
      <c r="P38" s="40">
        <f>'[2]Структура ЛВТЕ'!E30</f>
        <v>0</v>
      </c>
      <c r="Q38" s="28">
        <v>0</v>
      </c>
      <c r="R38" s="39">
        <v>0</v>
      </c>
      <c r="S38" s="28">
        <v>0</v>
      </c>
      <c r="T38" s="41">
        <v>0</v>
      </c>
      <c r="U38" s="42">
        <v>0</v>
      </c>
    </row>
    <row r="39" spans="1:86" s="30" customFormat="1" ht="15.75" x14ac:dyDescent="0.25">
      <c r="A39" s="24">
        <v>5</v>
      </c>
      <c r="B39" s="25" t="s">
        <v>61</v>
      </c>
      <c r="C39" s="24" t="s">
        <v>22</v>
      </c>
      <c r="D39" s="26" t="e">
        <f>F39+H39+#REF!</f>
        <v>#REF!</v>
      </c>
      <c r="E39" s="27" t="e">
        <f>ROUND(D39/$D$51*1000,2)</f>
        <v>#REF!</v>
      </c>
      <c r="F39" s="27">
        <f>F30+F15</f>
        <v>41586.316231292258</v>
      </c>
      <c r="G39" s="27">
        <f>ROUND(F39/$F$51*1000,2)</f>
        <v>275.54000000000002</v>
      </c>
      <c r="H39" s="27">
        <f>H30+H15</f>
        <v>161835.82</v>
      </c>
      <c r="I39" s="27">
        <f>ROUND(H39/$H$51*1000,2)</f>
        <v>1072.27</v>
      </c>
      <c r="J39" s="27"/>
      <c r="K39" s="26">
        <f>K15+K30+K37+K38</f>
        <v>161875.36545000001</v>
      </c>
      <c r="L39" s="28">
        <f t="shared" si="22"/>
        <v>1072.5288623076808</v>
      </c>
      <c r="M39" s="31"/>
      <c r="N39" s="35">
        <f t="shared" ref="N39:O39" si="24">N15+N30+N37+N38</f>
        <v>1329.809</v>
      </c>
      <c r="O39" s="35">
        <f t="shared" si="24"/>
        <v>2529.9336034853413</v>
      </c>
      <c r="P39" s="35">
        <f>P15+P30+P37+P38</f>
        <v>1217.3969999999999</v>
      </c>
      <c r="Q39" s="35">
        <f t="shared" ref="Q39:U39" si="25">Q15+Q30+Q37+Q38</f>
        <v>2316.0721420010273</v>
      </c>
      <c r="R39" s="35">
        <f t="shared" si="25"/>
        <v>91.651999999999987</v>
      </c>
      <c r="S39" s="35">
        <f t="shared" si="25"/>
        <v>174.36599889656225</v>
      </c>
      <c r="T39" s="35">
        <f t="shared" si="25"/>
        <v>20.76</v>
      </c>
      <c r="U39" s="35">
        <f t="shared" si="25"/>
        <v>39.495462587751845</v>
      </c>
    </row>
    <row r="40" spans="1:86" s="30" customFormat="1" ht="15.75" x14ac:dyDescent="0.25">
      <c r="A40" s="24">
        <v>6</v>
      </c>
      <c r="B40" s="25" t="s">
        <v>62</v>
      </c>
      <c r="C40" s="24"/>
      <c r="D40" s="26"/>
      <c r="E40" s="27"/>
      <c r="F40" s="27"/>
      <c r="G40" s="27"/>
      <c r="H40" s="27">
        <v>0</v>
      </c>
      <c r="I40" s="27">
        <v>0</v>
      </c>
      <c r="J40" s="27"/>
      <c r="K40" s="26">
        <v>0</v>
      </c>
      <c r="L40" s="28">
        <f t="shared" si="22"/>
        <v>0</v>
      </c>
      <c r="M40" s="31"/>
      <c r="N40" s="39">
        <f t="shared" ref="N40:O40" si="26">P40+R40+T40</f>
        <v>0</v>
      </c>
      <c r="O40" s="39">
        <f t="shared" si="26"/>
        <v>0</v>
      </c>
      <c r="P40" s="40">
        <v>0</v>
      </c>
      <c r="Q40" s="28">
        <v>0</v>
      </c>
      <c r="R40" s="39">
        <v>0</v>
      </c>
      <c r="S40" s="28">
        <v>0</v>
      </c>
      <c r="T40" s="41">
        <v>0</v>
      </c>
      <c r="U40" s="42">
        <v>0</v>
      </c>
    </row>
    <row r="41" spans="1:86" s="30" customFormat="1" ht="15.75" x14ac:dyDescent="0.25">
      <c r="A41" s="24">
        <v>7</v>
      </c>
      <c r="B41" s="47" t="s">
        <v>63</v>
      </c>
      <c r="C41" s="24" t="s">
        <v>22</v>
      </c>
      <c r="D41" s="26" t="e">
        <f>F41+H41+#REF!</f>
        <v>#REF!</v>
      </c>
      <c r="E41" s="27" t="e">
        <f>ROUND(D41/$D$51*1000,2)</f>
        <v>#REF!</v>
      </c>
      <c r="F41" s="27">
        <f>SUM(F42:F45)</f>
        <v>0</v>
      </c>
      <c r="G41" s="27">
        <f>ROUND(F41/$F$51*1000,2)</f>
        <v>0</v>
      </c>
      <c r="H41" s="27">
        <v>0</v>
      </c>
      <c r="I41" s="27">
        <v>0</v>
      </c>
      <c r="J41" s="27"/>
      <c r="K41" s="26">
        <f>H41</f>
        <v>0</v>
      </c>
      <c r="L41" s="28">
        <f t="shared" si="22"/>
        <v>0</v>
      </c>
      <c r="M41" s="31"/>
      <c r="N41" s="40">
        <f t="shared" ref="N41:O41" si="27">SUM(N42:N46)</f>
        <v>69.97999999999999</v>
      </c>
      <c r="O41" s="40">
        <f t="shared" si="27"/>
        <v>133.13547552460855</v>
      </c>
      <c r="P41" s="40">
        <f>SUM(P42:P46)</f>
        <v>64.069999999999993</v>
      </c>
      <c r="Q41" s="40">
        <f t="shared" ref="Q41:U41" si="28">SUM(Q42:Q46)</f>
        <v>121.89182504803759</v>
      </c>
      <c r="R41" s="40">
        <f t="shared" si="28"/>
        <v>4.82</v>
      </c>
      <c r="S41" s="40">
        <f t="shared" si="28"/>
        <v>9.1699484428209956</v>
      </c>
      <c r="T41" s="40">
        <f t="shared" si="28"/>
        <v>1.0900000000000001</v>
      </c>
      <c r="U41" s="40">
        <f t="shared" si="28"/>
        <v>2.0737020337499765</v>
      </c>
    </row>
    <row r="42" spans="1:86" ht="13.5" customHeight="1" x14ac:dyDescent="0.25">
      <c r="A42" s="32" t="s">
        <v>64</v>
      </c>
      <c r="B42" s="33" t="s">
        <v>65</v>
      </c>
      <c r="C42" s="34" t="s">
        <v>22</v>
      </c>
      <c r="D42" s="35" t="e">
        <f>F42+H42+#REF!</f>
        <v>#REF!</v>
      </c>
      <c r="E42" s="36" t="e">
        <f>ROUND(D42/$D$51*1000,2)</f>
        <v>#REF!</v>
      </c>
      <c r="F42" s="35">
        <f>'[1]Додаток2 скор'!H43</f>
        <v>0</v>
      </c>
      <c r="G42" s="36">
        <f>ROUND(F42/$F$51*1000,2)</f>
        <v>0</v>
      </c>
      <c r="H42" s="35">
        <f>'[1]Додаток2 скор'!P43</f>
        <v>0</v>
      </c>
      <c r="I42" s="35">
        <f>ROUND(H42/$H$51*1000,2)</f>
        <v>0</v>
      </c>
      <c r="J42" s="35"/>
      <c r="K42" s="35">
        <f>H42</f>
        <v>0</v>
      </c>
      <c r="L42" s="28">
        <f t="shared" si="22"/>
        <v>0</v>
      </c>
      <c r="M42" s="38"/>
      <c r="N42" s="39"/>
      <c r="O42" s="39"/>
      <c r="P42" s="40"/>
      <c r="Q42" s="28"/>
      <c r="R42" s="39"/>
      <c r="S42" s="28"/>
      <c r="T42" s="41"/>
      <c r="U42" s="42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</row>
    <row r="43" spans="1:86" ht="12" customHeight="1" x14ac:dyDescent="0.25">
      <c r="A43" s="32" t="s">
        <v>66</v>
      </c>
      <c r="B43" s="33" t="s">
        <v>67</v>
      </c>
      <c r="C43" s="34" t="s">
        <v>22</v>
      </c>
      <c r="D43" s="35" t="e">
        <f>F43+H43+#REF!</f>
        <v>#REF!</v>
      </c>
      <c r="E43" s="36" t="e">
        <f>ROUND(D43/$D$51*1000,2)</f>
        <v>#REF!</v>
      </c>
      <c r="F43" s="35">
        <f>'[1]Додаток2 скор'!H44</f>
        <v>0</v>
      </c>
      <c r="G43" s="36">
        <f>ROUND(F43/$F$51*1000,2)</f>
        <v>0</v>
      </c>
      <c r="H43" s="35">
        <f>'[1]Додаток2 скор'!P44</f>
        <v>0</v>
      </c>
      <c r="I43" s="35">
        <f>ROUND(H43/$H$51*1000,2)</f>
        <v>0</v>
      </c>
      <c r="J43" s="35"/>
      <c r="K43" s="35">
        <f>H43</f>
        <v>0</v>
      </c>
      <c r="L43" s="28">
        <f t="shared" si="22"/>
        <v>0</v>
      </c>
      <c r="M43" s="38"/>
      <c r="N43" s="39"/>
      <c r="O43" s="39"/>
      <c r="P43" s="40"/>
      <c r="Q43" s="28"/>
      <c r="R43" s="39"/>
      <c r="S43" s="28"/>
      <c r="T43" s="41"/>
      <c r="U43" s="42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</row>
    <row r="44" spans="1:86" ht="13.5" customHeight="1" x14ac:dyDescent="0.25">
      <c r="A44" s="32" t="s">
        <v>68</v>
      </c>
      <c r="B44" s="33" t="str">
        <f>'[1]Додаток2 скор'!B45</f>
        <v xml:space="preserve">резервний фонд (капітал) та дивіденди </v>
      </c>
      <c r="C44" s="34" t="s">
        <v>22</v>
      </c>
      <c r="D44" s="35" t="e">
        <f>F44+H44+#REF!</f>
        <v>#REF!</v>
      </c>
      <c r="E44" s="36" t="e">
        <f>ROUND(D44/$D$51*1000,2)</f>
        <v>#REF!</v>
      </c>
      <c r="F44" s="35">
        <f>'[1]Додаток2 скор'!H45</f>
        <v>0</v>
      </c>
      <c r="G44" s="36">
        <f>ROUND(F44/$F$51*1000,2)</f>
        <v>0</v>
      </c>
      <c r="H44" s="35">
        <f>'[1]Додаток2 скор'!P45</f>
        <v>0</v>
      </c>
      <c r="I44" s="35">
        <f>ROUND(H44/$H$51*1000,2)</f>
        <v>0</v>
      </c>
      <c r="J44" s="35"/>
      <c r="K44" s="35">
        <f>H44</f>
        <v>0</v>
      </c>
      <c r="L44" s="28">
        <f t="shared" si="22"/>
        <v>0</v>
      </c>
      <c r="M44" s="38"/>
      <c r="N44" s="39"/>
      <c r="O44" s="39"/>
      <c r="P44" s="40"/>
      <c r="Q44" s="28"/>
      <c r="R44" s="39"/>
      <c r="S44" s="28"/>
      <c r="T44" s="41"/>
      <c r="U44" s="42"/>
      <c r="V44" s="14"/>
      <c r="W44" s="14"/>
      <c r="X44" s="14"/>
      <c r="Y44" s="48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</row>
    <row r="45" spans="1:86" ht="29.25" customHeight="1" x14ac:dyDescent="0.25">
      <c r="A45" s="32" t="s">
        <v>69</v>
      </c>
      <c r="B45" s="33" t="s">
        <v>70</v>
      </c>
      <c r="C45" s="34" t="s">
        <v>22</v>
      </c>
      <c r="D45" s="35" t="e">
        <f>F45+H45+#REF!</f>
        <v>#REF!</v>
      </c>
      <c r="E45" s="36" t="e">
        <f>ROUND(D45/$D$51*1000,2)</f>
        <v>#REF!</v>
      </c>
      <c r="F45" s="35">
        <f>'[1]Додаток2 скор'!H46</f>
        <v>0</v>
      </c>
      <c r="G45" s="36">
        <f>ROUND(F45/$F$51*1000,2)</f>
        <v>0</v>
      </c>
      <c r="H45" s="35">
        <v>0</v>
      </c>
      <c r="I45" s="35">
        <v>0</v>
      </c>
      <c r="J45" s="35"/>
      <c r="K45" s="35">
        <f>H45</f>
        <v>0</v>
      </c>
      <c r="L45" s="28">
        <f t="shared" si="22"/>
        <v>0</v>
      </c>
      <c r="M45" s="38"/>
      <c r="N45" s="39"/>
      <c r="O45" s="39"/>
      <c r="P45" s="40"/>
      <c r="Q45" s="28"/>
      <c r="R45" s="39"/>
      <c r="S45" s="28"/>
      <c r="T45" s="41"/>
      <c r="U45" s="42"/>
      <c r="V45" s="14"/>
      <c r="W45" s="14"/>
      <c r="X45" s="14"/>
      <c r="Y45" s="14"/>
      <c r="Z45" s="14"/>
      <c r="AA45" s="14"/>
      <c r="AB45" s="48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</row>
    <row r="46" spans="1:86" ht="16.5" customHeight="1" x14ac:dyDescent="0.25">
      <c r="A46" s="49" t="s">
        <v>71</v>
      </c>
      <c r="B46" s="33" t="s">
        <v>72</v>
      </c>
      <c r="C46" s="34"/>
      <c r="D46" s="35"/>
      <c r="E46" s="36"/>
      <c r="F46" s="35"/>
      <c r="G46" s="36"/>
      <c r="H46" s="35"/>
      <c r="I46" s="35"/>
      <c r="J46" s="35"/>
      <c r="K46" s="35"/>
      <c r="L46" s="28"/>
      <c r="M46" s="38"/>
      <c r="N46" s="39">
        <f>P46+R46+T46</f>
        <v>69.97999999999999</v>
      </c>
      <c r="O46" s="39">
        <f>Q46+S46+U46</f>
        <v>133.13547552460855</v>
      </c>
      <c r="P46" s="40">
        <f>'[2]Структура ЛВТЕ'!E38</f>
        <v>64.069999999999993</v>
      </c>
      <c r="Q46" s="28">
        <f>P46/P51*1000</f>
        <v>121.89182504803759</v>
      </c>
      <c r="R46" s="39">
        <f>'[2]Структура ЛТТЕ'!E38</f>
        <v>4.82</v>
      </c>
      <c r="S46" s="28">
        <f>R46/R51*1000</f>
        <v>9.1699484428209956</v>
      </c>
      <c r="T46" s="41">
        <f>'[2]Структура ЛПТЕ'!E31</f>
        <v>1.0900000000000001</v>
      </c>
      <c r="U46" s="42">
        <f>T46/T51*1000</f>
        <v>2.0737020337499765</v>
      </c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</row>
    <row r="47" spans="1:86" s="30" customFormat="1" ht="31.5" x14ac:dyDescent="0.25">
      <c r="A47" s="24">
        <v>8</v>
      </c>
      <c r="B47" s="25" t="s">
        <v>73</v>
      </c>
      <c r="C47" s="24" t="s">
        <v>22</v>
      </c>
      <c r="D47" s="26" t="e">
        <f>F47+H47+#REF!</f>
        <v>#REF!</v>
      </c>
      <c r="E47" s="27" t="e">
        <f>E39+E41</f>
        <v>#REF!</v>
      </c>
      <c r="F47" s="27">
        <f>F39+F41</f>
        <v>41586.316231292258</v>
      </c>
      <c r="G47" s="27">
        <f>G39+G41</f>
        <v>275.54000000000002</v>
      </c>
      <c r="H47" s="27">
        <f>H39+H41+H40</f>
        <v>161835.82</v>
      </c>
      <c r="I47" s="27">
        <v>1072.27</v>
      </c>
      <c r="J47" s="27"/>
      <c r="K47" s="26">
        <f>K39+K40+K41</f>
        <v>161875.36545000001</v>
      </c>
      <c r="L47" s="28">
        <f>K47/$H$51*1000</f>
        <v>1072.5288623076808</v>
      </c>
      <c r="M47" s="31"/>
      <c r="N47" s="40">
        <f t="shared" ref="N47:O47" si="29">N39+N41</f>
        <v>1399.789</v>
      </c>
      <c r="O47" s="40">
        <f t="shared" si="29"/>
        <v>2663.0690790099497</v>
      </c>
      <c r="P47" s="40">
        <f>P39+P41</f>
        <v>1281.4669999999999</v>
      </c>
      <c r="Q47" s="40">
        <f t="shared" ref="Q47:S47" si="30">Q39+Q41</f>
        <v>2437.9639670490646</v>
      </c>
      <c r="R47" s="40">
        <f>R39+R41</f>
        <v>96.47199999999998</v>
      </c>
      <c r="S47" s="40">
        <f t="shared" si="30"/>
        <v>183.53594733938326</v>
      </c>
      <c r="T47" s="40">
        <f>T39+T41</f>
        <v>21.85</v>
      </c>
      <c r="U47" s="40">
        <f>U39+U41</f>
        <v>41.56916462150182</v>
      </c>
      <c r="W47" s="50"/>
      <c r="Y47" s="50"/>
      <c r="AA47" s="50"/>
    </row>
    <row r="48" spans="1:86" s="30" customFormat="1" ht="31.5" x14ac:dyDescent="0.25">
      <c r="A48" s="24">
        <v>9</v>
      </c>
      <c r="B48" s="25" t="s">
        <v>74</v>
      </c>
      <c r="C48" s="51"/>
      <c r="D48" s="26"/>
      <c r="E48" s="27" t="e">
        <f>E47</f>
        <v>#REF!</v>
      </c>
      <c r="F48" s="27"/>
      <c r="G48" s="27">
        <f>G47</f>
        <v>275.54000000000002</v>
      </c>
      <c r="H48" s="27"/>
      <c r="I48" s="27">
        <f>I47</f>
        <v>1072.27</v>
      </c>
      <c r="J48" s="27"/>
      <c r="K48" s="27"/>
      <c r="L48" s="28">
        <f>L47</f>
        <v>1072.5288623076808</v>
      </c>
      <c r="M48" s="31"/>
      <c r="N48" s="40">
        <f t="shared" ref="N48" si="31">N47/N51*1000</f>
        <v>2663.0690790099497</v>
      </c>
      <c r="O48" s="40">
        <f>O47</f>
        <v>2663.0690790099497</v>
      </c>
      <c r="P48" s="40">
        <f>P47/P51*1000</f>
        <v>2437.9639670490646</v>
      </c>
      <c r="Q48" s="40">
        <f>Q47</f>
        <v>2437.9639670490646</v>
      </c>
      <c r="R48" s="40">
        <f t="shared" ref="R48:T48" si="32">R47/R51*1000</f>
        <v>183.5359473393832</v>
      </c>
      <c r="S48" s="40">
        <f>S47</f>
        <v>183.53594733938326</v>
      </c>
      <c r="T48" s="40">
        <f t="shared" si="32"/>
        <v>41.56916462150182</v>
      </c>
      <c r="U48" s="40">
        <f>U47</f>
        <v>41.56916462150182</v>
      </c>
      <c r="W48" s="50">
        <f>U48+S48+Q48</f>
        <v>2663.0690790099497</v>
      </c>
    </row>
    <row r="49" spans="1:27" s="30" customFormat="1" ht="47.25" x14ac:dyDescent="0.25">
      <c r="A49" s="24">
        <v>10</v>
      </c>
      <c r="B49" s="25" t="s">
        <v>75</v>
      </c>
      <c r="C49" s="51"/>
      <c r="D49" s="26"/>
      <c r="E49" s="27"/>
      <c r="F49" s="27"/>
      <c r="G49" s="27"/>
      <c r="H49" s="27"/>
      <c r="I49" s="27"/>
      <c r="J49" s="27"/>
      <c r="K49" s="27"/>
      <c r="L49" s="28"/>
      <c r="M49" s="31"/>
      <c r="N49" s="39">
        <f>N48</f>
        <v>2663.0690790099497</v>
      </c>
      <c r="O49" s="39">
        <f t="shared" ref="O49:U49" si="33">O48</f>
        <v>2663.0690790099497</v>
      </c>
      <c r="P49" s="39">
        <f t="shared" si="33"/>
        <v>2437.9639670490646</v>
      </c>
      <c r="Q49" s="39">
        <f t="shared" si="33"/>
        <v>2437.9639670490646</v>
      </c>
      <c r="R49" s="39">
        <f t="shared" si="33"/>
        <v>183.5359473393832</v>
      </c>
      <c r="S49" s="39">
        <f t="shared" si="33"/>
        <v>183.53594733938326</v>
      </c>
      <c r="T49" s="39">
        <f t="shared" si="33"/>
        <v>41.56916462150182</v>
      </c>
      <c r="U49" s="39">
        <f t="shared" si="33"/>
        <v>41.56916462150182</v>
      </c>
    </row>
    <row r="50" spans="1:27" s="30" customFormat="1" ht="31.5" x14ac:dyDescent="0.25">
      <c r="A50" s="24">
        <v>11</v>
      </c>
      <c r="B50" s="25" t="s">
        <v>76</v>
      </c>
      <c r="C50" s="51"/>
      <c r="D50" s="26"/>
      <c r="E50" s="27"/>
      <c r="F50" s="27"/>
      <c r="G50" s="27"/>
      <c r="H50" s="27"/>
      <c r="I50" s="27"/>
      <c r="J50" s="27"/>
      <c r="K50" s="27"/>
      <c r="L50" s="28"/>
      <c r="M50" s="31"/>
      <c r="N50" s="39">
        <f>'[2]Структура ЛТТЕ'!E41</f>
        <v>532.01</v>
      </c>
      <c r="O50" s="52">
        <f>'[2]Структура ЛТТЕ'!E41</f>
        <v>532.01</v>
      </c>
      <c r="P50" s="40">
        <f>O50</f>
        <v>532.01</v>
      </c>
      <c r="Q50" s="52">
        <f>O50</f>
        <v>532.01</v>
      </c>
      <c r="R50" s="39">
        <f>O50</f>
        <v>532.01</v>
      </c>
      <c r="S50" s="52">
        <f>O50</f>
        <v>532.01</v>
      </c>
      <c r="T50" s="41">
        <f>O50</f>
        <v>532.01</v>
      </c>
      <c r="U50" s="53">
        <f>O50</f>
        <v>532.01</v>
      </c>
    </row>
    <row r="51" spans="1:27" s="30" customFormat="1" ht="31.5" x14ac:dyDescent="0.25">
      <c r="A51" s="24">
        <v>12</v>
      </c>
      <c r="B51" s="25" t="s">
        <v>77</v>
      </c>
      <c r="C51" s="24" t="s">
        <v>78</v>
      </c>
      <c r="D51" s="26" t="e">
        <f>F51+H51+#REF!</f>
        <v>#REF!</v>
      </c>
      <c r="E51" s="26"/>
      <c r="F51" s="27">
        <f>'[1]Додаток2 скор'!K50</f>
        <v>150928.68</v>
      </c>
      <c r="G51" s="27"/>
      <c r="H51" s="27">
        <v>150928.68</v>
      </c>
      <c r="I51" s="27"/>
      <c r="J51" s="27"/>
      <c r="K51" s="27">
        <f>H51</f>
        <v>150928.68</v>
      </c>
      <c r="L51" s="28"/>
      <c r="M51" s="31"/>
      <c r="N51" s="39">
        <f>P51</f>
        <v>525.63</v>
      </c>
      <c r="O51" s="54">
        <f>Q51</f>
        <v>525.63</v>
      </c>
      <c r="P51" s="40">
        <f>'[2]Структура ЛВТЕ'!E43</f>
        <v>525.63</v>
      </c>
      <c r="Q51" s="54">
        <f>'[2]Структура ЛВТЕ'!E43</f>
        <v>525.63</v>
      </c>
      <c r="R51" s="39">
        <f>'[2]Структура ЛТТЕ'!E47</f>
        <v>525.63</v>
      </c>
      <c r="S51" s="54">
        <f>'[2]Структура ЛТТЕ'!E50</f>
        <v>525.63</v>
      </c>
      <c r="T51" s="41">
        <f>'[2]Структура ЛПТЕ'!E34</f>
        <v>525.63</v>
      </c>
      <c r="U51" s="41">
        <f>'[2]Структура ЛПТЕ'!E34</f>
        <v>525.63</v>
      </c>
      <c r="AA51" s="30">
        <f>N47/N51</f>
        <v>2.6630690790099498</v>
      </c>
    </row>
    <row r="52" spans="1:27" s="59" customFormat="1" ht="15.75" x14ac:dyDescent="0.25">
      <c r="A52" s="55">
        <v>13</v>
      </c>
      <c r="B52" s="56" t="s">
        <v>79</v>
      </c>
      <c r="C52" s="57"/>
      <c r="D52" s="27" t="e">
        <f t="shared" ref="D52:I52" si="34">D41/D39*100</f>
        <v>#REF!</v>
      </c>
      <c r="E52" s="27" t="e">
        <f t="shared" si="34"/>
        <v>#REF!</v>
      </c>
      <c r="F52" s="27">
        <f t="shared" si="34"/>
        <v>0</v>
      </c>
      <c r="G52" s="27">
        <f t="shared" si="34"/>
        <v>0</v>
      </c>
      <c r="H52" s="27">
        <f t="shared" si="34"/>
        <v>0</v>
      </c>
      <c r="I52" s="27">
        <f t="shared" si="34"/>
        <v>0</v>
      </c>
      <c r="J52" s="27"/>
      <c r="K52" s="27">
        <v>0</v>
      </c>
      <c r="L52" s="28">
        <v>0</v>
      </c>
      <c r="M52" s="31"/>
      <c r="N52" s="58">
        <f t="shared" ref="N52:O52" si="35">N46/N47*100</f>
        <v>4.9993248982525218</v>
      </c>
      <c r="O52" s="58">
        <f t="shared" si="35"/>
        <v>4.9993248982525227</v>
      </c>
      <c r="P52" s="58">
        <f>P46/P47*100</f>
        <v>4.9997385808608419</v>
      </c>
      <c r="Q52" s="58">
        <f>Q46/Q47*100</f>
        <v>4.9997385808608419</v>
      </c>
      <c r="R52" s="58">
        <f>R46/R47*100</f>
        <v>4.9962683472924798</v>
      </c>
      <c r="S52" s="58">
        <f t="shared" ref="S52" si="36">S46/S47*100</f>
        <v>4.996268347292478</v>
      </c>
      <c r="T52" s="58">
        <f>T46/T47*100</f>
        <v>4.9885583524027455</v>
      </c>
      <c r="U52" s="58">
        <f>U46/U47*100</f>
        <v>4.9885583524027464</v>
      </c>
    </row>
    <row r="53" spans="1:27" s="59" customFormat="1" ht="31.5" x14ac:dyDescent="0.25">
      <c r="A53" s="60">
        <v>14</v>
      </c>
      <c r="B53" s="61" t="s">
        <v>80</v>
      </c>
      <c r="C53" s="62"/>
      <c r="D53" s="63"/>
      <c r="E53" s="63"/>
      <c r="F53" s="63"/>
      <c r="G53" s="52"/>
      <c r="H53" s="63"/>
      <c r="I53" s="63"/>
      <c r="J53" s="63"/>
      <c r="K53" s="63"/>
      <c r="L53" s="63"/>
      <c r="M53" s="64"/>
      <c r="N53" s="40">
        <f t="shared" ref="N53:O53" si="37">N48</f>
        <v>2663.0690790099497</v>
      </c>
      <c r="O53" s="40">
        <f t="shared" si="37"/>
        <v>2663.0690790099497</v>
      </c>
      <c r="P53" s="40">
        <f>P48</f>
        <v>2437.9639670490646</v>
      </c>
      <c r="Q53" s="40">
        <f t="shared" ref="Q53:U53" si="38">Q48</f>
        <v>2437.9639670490646</v>
      </c>
      <c r="R53" s="40">
        <f t="shared" si="38"/>
        <v>183.5359473393832</v>
      </c>
      <c r="S53" s="40">
        <f t="shared" si="38"/>
        <v>183.53594733938326</v>
      </c>
      <c r="T53" s="40">
        <f t="shared" si="38"/>
        <v>41.56916462150182</v>
      </c>
      <c r="U53" s="40">
        <f t="shared" si="38"/>
        <v>41.56916462150182</v>
      </c>
    </row>
    <row r="54" spans="1:27" s="59" customFormat="1" ht="47.25" x14ac:dyDescent="0.25">
      <c r="A54" s="65">
        <v>15</v>
      </c>
      <c r="B54" s="25" t="s">
        <v>81</v>
      </c>
      <c r="C54" s="62"/>
      <c r="D54" s="63"/>
      <c r="E54" s="63"/>
      <c r="F54" s="63"/>
      <c r="G54" s="52"/>
      <c r="H54" s="63"/>
      <c r="I54" s="63"/>
      <c r="J54" s="63"/>
      <c r="K54" s="63"/>
      <c r="L54" s="63"/>
      <c r="M54" s="64"/>
      <c r="N54" s="40">
        <f t="shared" ref="N54:O54" si="39">N53</f>
        <v>2663.0690790099497</v>
      </c>
      <c r="O54" s="40">
        <f t="shared" si="39"/>
        <v>2663.0690790099497</v>
      </c>
      <c r="P54" s="40">
        <f>P53</f>
        <v>2437.9639670490646</v>
      </c>
      <c r="Q54" s="40">
        <f t="shared" ref="Q54:U54" si="40">Q53</f>
        <v>2437.9639670490646</v>
      </c>
      <c r="R54" s="40">
        <f t="shared" si="40"/>
        <v>183.5359473393832</v>
      </c>
      <c r="S54" s="40">
        <f t="shared" si="40"/>
        <v>183.53594733938326</v>
      </c>
      <c r="T54" s="40">
        <f t="shared" si="40"/>
        <v>41.56916462150182</v>
      </c>
      <c r="U54" s="40">
        <f t="shared" si="40"/>
        <v>41.56916462150182</v>
      </c>
    </row>
    <row r="55" spans="1:27" s="69" customFormat="1" ht="18.75" x14ac:dyDescent="0.3">
      <c r="A55" s="87"/>
      <c r="B55" s="87"/>
      <c r="C55" s="87"/>
      <c r="D55" s="87"/>
      <c r="E55" s="87"/>
      <c r="F55" s="87"/>
      <c r="G55" s="66"/>
      <c r="H55" s="88"/>
      <c r="I55" s="88"/>
      <c r="J55" s="88"/>
      <c r="K55" s="88"/>
      <c r="L55" s="88"/>
      <c r="M55" s="67"/>
      <c r="N55" s="67"/>
      <c r="O55" s="67"/>
      <c r="P55" s="67"/>
      <c r="Q55" s="67"/>
      <c r="R55" s="68"/>
      <c r="S55" s="67"/>
    </row>
    <row r="56" spans="1:27" s="69" customFormat="1" ht="18.75" x14ac:dyDescent="0.3">
      <c r="A56" s="70"/>
      <c r="B56" s="70"/>
      <c r="C56" s="70"/>
      <c r="D56" s="70"/>
      <c r="E56" s="70"/>
      <c r="F56" s="70"/>
      <c r="G56" s="66"/>
      <c r="H56" s="71"/>
      <c r="I56" s="71"/>
      <c r="J56" s="71"/>
      <c r="K56" s="71"/>
      <c r="L56" s="71"/>
      <c r="M56" s="67"/>
      <c r="N56" s="67"/>
      <c r="O56" s="67"/>
      <c r="P56" s="67"/>
      <c r="Q56" s="67"/>
      <c r="R56" s="68"/>
      <c r="S56" s="67"/>
    </row>
    <row r="57" spans="1:27" s="69" customFormat="1" ht="18.75" x14ac:dyDescent="0.3">
      <c r="A57" s="70"/>
      <c r="B57" s="70"/>
      <c r="C57" s="70"/>
      <c r="D57" s="70"/>
      <c r="E57" s="70"/>
      <c r="F57" s="70"/>
      <c r="G57" s="66"/>
      <c r="H57" s="71"/>
      <c r="I57" s="71"/>
      <c r="J57" s="71"/>
      <c r="K57" s="71"/>
      <c r="L57" s="71"/>
      <c r="M57" s="67"/>
      <c r="N57" s="67"/>
      <c r="O57" s="67"/>
      <c r="P57" s="67"/>
      <c r="Q57" s="67"/>
      <c r="R57" s="68"/>
      <c r="S57" s="67"/>
    </row>
    <row r="58" spans="1:27" s="69" customFormat="1" ht="18.75" x14ac:dyDescent="0.3">
      <c r="A58" s="70"/>
      <c r="B58" s="70"/>
      <c r="C58" s="70"/>
      <c r="D58" s="70"/>
      <c r="E58" s="70"/>
      <c r="F58" s="70"/>
      <c r="G58" s="66"/>
      <c r="H58" s="71"/>
      <c r="I58" s="71"/>
      <c r="J58" s="71"/>
      <c r="K58" s="71"/>
      <c r="L58" s="71"/>
      <c r="M58" s="67"/>
      <c r="N58" s="67"/>
      <c r="O58" s="67"/>
      <c r="P58" s="67"/>
      <c r="Q58" s="67"/>
      <c r="R58" s="68"/>
      <c r="S58" s="67"/>
    </row>
    <row r="59" spans="1:27" ht="15.75" x14ac:dyDescent="0.2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</row>
    <row r="60" spans="1:27" ht="15.75" x14ac:dyDescent="0.25">
      <c r="A60" s="72"/>
      <c r="B60" s="73" t="s">
        <v>82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</row>
    <row r="61" spans="1:27" ht="15.75" x14ac:dyDescent="0.25">
      <c r="A61" s="72"/>
      <c r="B61" s="73" t="s">
        <v>83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7" t="s">
        <v>84</v>
      </c>
      <c r="T61" s="77"/>
    </row>
    <row r="62" spans="1:27" ht="15.75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</row>
    <row r="63" spans="1:27" ht="15.75" hidden="1" outlineLevel="1" x14ac:dyDescent="0.25">
      <c r="A63" s="72"/>
      <c r="B63" s="73" t="s">
        <v>82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</row>
    <row r="64" spans="1:27" ht="15.75" hidden="1" outlineLevel="1" x14ac:dyDescent="0.25">
      <c r="A64" s="72"/>
      <c r="B64" s="73" t="s">
        <v>85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7" t="s">
        <v>86</v>
      </c>
      <c r="T64" s="77"/>
    </row>
    <row r="65" spans="1:19" ht="15.75" collapsed="1" x14ac:dyDescent="0.2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</row>
    <row r="66" spans="1:19" ht="15.75" x14ac:dyDescent="0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</row>
    <row r="67" spans="1:19" ht="15.75" x14ac:dyDescent="0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</row>
    <row r="68" spans="1:19" ht="15.75" x14ac:dyDescent="0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</row>
    <row r="69" spans="1:19" ht="15.75" x14ac:dyDescent="0.2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</row>
    <row r="70" spans="1:19" ht="15.75" x14ac:dyDescent="0.2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</row>
    <row r="71" spans="1:19" ht="15.75" x14ac:dyDescent="0.2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</row>
    <row r="72" spans="1:19" ht="15.75" x14ac:dyDescent="0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</row>
    <row r="73" spans="1:19" ht="15.75" x14ac:dyDescent="0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</row>
    <row r="74" spans="1:19" ht="15.75" x14ac:dyDescent="0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</row>
    <row r="75" spans="1:19" ht="15.75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</row>
    <row r="76" spans="1:19" ht="15.75" x14ac:dyDescent="0.2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 ht="15.75" x14ac:dyDescent="0.25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 ht="15.75" x14ac:dyDescent="0.25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 ht="15.75" x14ac:dyDescent="0.25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 ht="15.75" x14ac:dyDescent="0.2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 ht="15.75" x14ac:dyDescent="0.2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 ht="15.75" x14ac:dyDescent="0.2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 ht="15.75" x14ac:dyDescent="0.25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 ht="15.75" x14ac:dyDescent="0.25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 ht="15.75" x14ac:dyDescent="0.2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</row>
    <row r="86" spans="1:19" ht="15.75" x14ac:dyDescent="0.2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</row>
    <row r="87" spans="1:19" ht="15.75" x14ac:dyDescent="0.2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</row>
    <row r="88" spans="1:19" ht="15.75" x14ac:dyDescent="0.2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</row>
    <row r="89" spans="1:19" ht="15.75" x14ac:dyDescent="0.2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</row>
    <row r="90" spans="1:19" ht="15.75" x14ac:dyDescent="0.2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</row>
    <row r="91" spans="1:19" ht="15.75" x14ac:dyDescent="0.2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</row>
    <row r="92" spans="1:19" ht="15.75" x14ac:dyDescent="0.2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</row>
    <row r="93" spans="1:19" ht="15.75" x14ac:dyDescent="0.2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</row>
    <row r="94" spans="1:19" ht="15.75" x14ac:dyDescent="0.2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</row>
    <row r="95" spans="1:19" ht="15.75" x14ac:dyDescent="0.2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</row>
    <row r="96" spans="1:19" ht="15.75" x14ac:dyDescent="0.2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</row>
    <row r="97" spans="1:19" ht="15.75" x14ac:dyDescent="0.25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</row>
    <row r="98" spans="1:19" ht="15.75" x14ac:dyDescent="0.25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</row>
    <row r="99" spans="1:19" ht="15.75" x14ac:dyDescent="0.25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</row>
    <row r="100" spans="1:19" ht="15.75" x14ac:dyDescent="0.25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</row>
    <row r="101" spans="1:19" ht="15.75" x14ac:dyDescent="0.25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</row>
    <row r="102" spans="1:19" ht="15.75" x14ac:dyDescent="0.25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</row>
    <row r="103" spans="1:19" ht="15.75" x14ac:dyDescent="0.25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</row>
    <row r="104" spans="1:19" ht="15.75" x14ac:dyDescent="0.2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</row>
    <row r="105" spans="1:19" ht="15.75" x14ac:dyDescent="0.25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</row>
    <row r="106" spans="1:19" ht="15.75" x14ac:dyDescent="0.25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</row>
    <row r="107" spans="1:19" ht="15.75" x14ac:dyDescent="0.25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</row>
    <row r="108" spans="1:19" ht="15.75" x14ac:dyDescent="0.25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</row>
    <row r="109" spans="1:19" ht="15.75" x14ac:dyDescent="0.2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</row>
    <row r="110" spans="1:19" ht="15.75" x14ac:dyDescent="0.25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</row>
    <row r="111" spans="1:19" ht="15.75" x14ac:dyDescent="0.25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</row>
    <row r="112" spans="1:19" ht="15.75" x14ac:dyDescent="0.25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</row>
    <row r="113" spans="1:19" ht="15.75" x14ac:dyDescent="0.25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</row>
    <row r="114" spans="1:19" ht="15.75" x14ac:dyDescent="0.25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</row>
    <row r="115" spans="1:19" ht="15.75" x14ac:dyDescent="0.25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</row>
    <row r="116" spans="1:19" ht="15.75" x14ac:dyDescent="0.25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</row>
    <row r="117" spans="1:19" ht="15.75" x14ac:dyDescent="0.25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</row>
    <row r="118" spans="1:19" ht="15.75" x14ac:dyDescent="0.25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</row>
    <row r="119" spans="1:19" ht="15.75" x14ac:dyDescent="0.25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</row>
    <row r="120" spans="1:19" ht="15.75" x14ac:dyDescent="0.25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</row>
    <row r="121" spans="1:19" ht="15.75" x14ac:dyDescent="0.25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</row>
    <row r="122" spans="1:19" ht="15.75" x14ac:dyDescent="0.25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</row>
    <row r="123" spans="1:19" ht="15.75" x14ac:dyDescent="0.25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</row>
    <row r="124" spans="1:19" ht="15.75" x14ac:dyDescent="0.25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</row>
    <row r="125" spans="1:19" ht="15.75" x14ac:dyDescent="0.25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</row>
    <row r="126" spans="1:19" ht="15.75" x14ac:dyDescent="0.25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</row>
    <row r="127" spans="1:19" ht="15.75" x14ac:dyDescent="0.25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</row>
    <row r="128" spans="1:19" ht="15.75" x14ac:dyDescent="0.25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</row>
    <row r="129" spans="1:19" ht="15.75" x14ac:dyDescent="0.25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</row>
    <row r="130" spans="1:19" ht="15.75" x14ac:dyDescent="0.25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</row>
    <row r="131" spans="1:19" ht="15.75" x14ac:dyDescent="0.25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</row>
    <row r="132" spans="1:19" ht="15.75" x14ac:dyDescent="0.25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</row>
    <row r="133" spans="1:19" ht="15.75" x14ac:dyDescent="0.25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</row>
    <row r="134" spans="1:19" ht="15.75" x14ac:dyDescent="0.25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</row>
    <row r="135" spans="1:19" ht="15.75" x14ac:dyDescent="0.25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</row>
    <row r="136" spans="1:19" ht="15.75" x14ac:dyDescent="0.25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</row>
    <row r="137" spans="1:19" ht="15.75" x14ac:dyDescent="0.25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</row>
    <row r="138" spans="1:19" ht="15.75" x14ac:dyDescent="0.25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</row>
    <row r="139" spans="1:19" ht="15.75" x14ac:dyDescent="0.25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</row>
    <row r="140" spans="1:19" ht="15.75" x14ac:dyDescent="0.25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</row>
    <row r="141" spans="1:19" ht="15.75" x14ac:dyDescent="0.25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</row>
    <row r="142" spans="1:19" ht="15.75" x14ac:dyDescent="0.25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</row>
    <row r="143" spans="1:19" ht="15.75" x14ac:dyDescent="0.25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</row>
    <row r="144" spans="1:19" ht="15.75" x14ac:dyDescent="0.25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</row>
    <row r="145" spans="1:19" ht="15.75" x14ac:dyDescent="0.25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</row>
    <row r="146" spans="1:19" ht="15.75" x14ac:dyDescent="0.25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</row>
    <row r="147" spans="1:19" ht="15.75" x14ac:dyDescent="0.25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</row>
    <row r="148" spans="1:19" ht="15.75" x14ac:dyDescent="0.25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</row>
    <row r="149" spans="1:19" ht="15.75" x14ac:dyDescent="0.25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</row>
    <row r="150" spans="1:19" ht="15.75" x14ac:dyDescent="0.25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</row>
    <row r="151" spans="1:19" ht="15.75" x14ac:dyDescent="0.25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</row>
  </sheetData>
  <mergeCells count="22">
    <mergeCell ref="S64:T64"/>
    <mergeCell ref="B9:U9"/>
    <mergeCell ref="B10:I10"/>
    <mergeCell ref="A11:A13"/>
    <mergeCell ref="B11:B13"/>
    <mergeCell ref="D11:E11"/>
    <mergeCell ref="F11:G11"/>
    <mergeCell ref="H11:L12"/>
    <mergeCell ref="M11:M12"/>
    <mergeCell ref="N11:O12"/>
    <mergeCell ref="P11:Q12"/>
    <mergeCell ref="R11:S12"/>
    <mergeCell ref="T11:U12"/>
    <mergeCell ref="A55:F55"/>
    <mergeCell ref="H55:L55"/>
    <mergeCell ref="S61:T61"/>
    <mergeCell ref="B8:U8"/>
    <mergeCell ref="Q1:T1"/>
    <mergeCell ref="Q2:T2"/>
    <mergeCell ref="Q3:T3"/>
    <mergeCell ref="Q4:T4"/>
    <mergeCell ref="B7:U7"/>
  </mergeCells>
  <pageMargins left="0.70866141732283472" right="0.70866141732283472" top="0.15748031496062992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bezuglova</dc:creator>
  <cp:lastModifiedBy>Настя</cp:lastModifiedBy>
  <dcterms:created xsi:type="dcterms:W3CDTF">2021-12-20T08:01:32Z</dcterms:created>
  <dcterms:modified xsi:type="dcterms:W3CDTF">2021-12-20T13:37:44Z</dcterms:modified>
</cp:coreProperties>
</file>